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J:\CSA\RS MEANS\FHembly's RS Means\"/>
    </mc:Choice>
  </mc:AlternateContent>
  <xr:revisionPtr revIDLastSave="0" documentId="8_{E8006322-B7E7-45D3-A9F3-85FEF8452BAC}" xr6:coauthVersionLast="47" xr6:coauthVersionMax="47" xr10:uidLastSave="{00000000-0000-0000-0000-000000000000}"/>
  <bookViews>
    <workbookView xWindow="-57720" yWindow="-120" windowWidth="29040" windowHeight="15720" xr2:uid="{00000000-000D-0000-FFFF-FFFF00000000}"/>
  </bookViews>
  <sheets>
    <sheet name="Instructions" sheetId="30" r:id="rId1"/>
    <sheet name="Input Form" sheetId="29" r:id="rId2"/>
    <sheet name="SCH R" sheetId="24" r:id="rId3"/>
    <sheet name="SCH R-1" sheetId="25" r:id="rId4"/>
    <sheet name=" RS Means Data for FRV" sheetId="34" r:id="rId5"/>
  </sheets>
  <externalReferences>
    <externalReference r:id="rId6"/>
  </externalReferences>
  <definedNames>
    <definedName name="_xlnm.Print_Titles" localSheetId="2">'SCH R'!$1:$14</definedName>
    <definedName name="_xlnm.Print_Titles" localSheetId="3">'SCH R-1'!$1:$11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61" i="34" l="1"/>
  <c r="Q61" i="34"/>
  <c r="I61" i="34"/>
  <c r="Y59" i="34"/>
  <c r="Q59" i="34"/>
  <c r="I59" i="34"/>
  <c r="U57" i="34"/>
  <c r="Q57" i="34"/>
  <c r="I56" i="34"/>
  <c r="Y55" i="34"/>
  <c r="Q54" i="34"/>
  <c r="O54" i="34"/>
  <c r="I53" i="34"/>
  <c r="AE51" i="34"/>
  <c r="Y51" i="34"/>
  <c r="AF50" i="34"/>
  <c r="AE50" i="34"/>
  <c r="P50" i="34"/>
  <c r="G50" i="34"/>
  <c r="I49" i="34"/>
  <c r="Y48" i="34"/>
  <c r="L48" i="34"/>
  <c r="I48" i="34"/>
  <c r="AF47" i="34"/>
  <c r="L47" i="34"/>
  <c r="K47" i="34"/>
  <c r="I47" i="34"/>
  <c r="L46" i="34"/>
  <c r="I46" i="34"/>
  <c r="H46" i="34"/>
  <c r="L45" i="34"/>
  <c r="I45" i="34"/>
  <c r="AF44" i="34"/>
  <c r="L44" i="34"/>
  <c r="I44" i="34"/>
  <c r="H44" i="34"/>
  <c r="G44" i="34"/>
  <c r="L43" i="34"/>
  <c r="I43" i="34"/>
  <c r="H43" i="34"/>
  <c r="AF40" i="34"/>
  <c r="AF54" i="34" s="1"/>
  <c r="AE40" i="34"/>
  <c r="AE45" i="34" s="1"/>
  <c r="Z40" i="34"/>
  <c r="Z53" i="34" s="1"/>
  <c r="Y40" i="34"/>
  <c r="Y58" i="34" s="1"/>
  <c r="X40" i="34"/>
  <c r="X51" i="34" s="1"/>
  <c r="W40" i="34"/>
  <c r="W51" i="34" s="1"/>
  <c r="V40" i="34"/>
  <c r="V60" i="34" s="1"/>
  <c r="U40" i="34"/>
  <c r="U51" i="34" s="1"/>
  <c r="T40" i="34"/>
  <c r="T55" i="34" s="1"/>
  <c r="S40" i="34"/>
  <c r="S55" i="34" s="1"/>
  <c r="R40" i="34"/>
  <c r="R44" i="34" s="1"/>
  <c r="Q40" i="34"/>
  <c r="Q58" i="34" s="1"/>
  <c r="P40" i="34"/>
  <c r="P59" i="34" s="1"/>
  <c r="O40" i="34"/>
  <c r="O57" i="34" s="1"/>
  <c r="N40" i="34"/>
  <c r="N54" i="34" s="1"/>
  <c r="M40" i="34"/>
  <c r="M43" i="34" s="1"/>
  <c r="L40" i="34"/>
  <c r="L54" i="34" s="1"/>
  <c r="K40" i="34"/>
  <c r="K50" i="34" s="1"/>
  <c r="J40" i="34"/>
  <c r="J44" i="34" s="1"/>
  <c r="I40" i="34"/>
  <c r="I58" i="34" s="1"/>
  <c r="H40" i="34"/>
  <c r="H54" i="34" s="1"/>
  <c r="G40" i="34"/>
  <c r="G54" i="34" s="1"/>
  <c r="F40" i="34"/>
  <c r="F60" i="34" s="1"/>
  <c r="AF39" i="34"/>
  <c r="AE39" i="34"/>
  <c r="AD39" i="34"/>
  <c r="AC39" i="34"/>
  <c r="AB39" i="34"/>
  <c r="AA39" i="34"/>
  <c r="Y39" i="34"/>
  <c r="X39" i="34"/>
  <c r="W39" i="34"/>
  <c r="V39" i="34"/>
  <c r="U39" i="34"/>
  <c r="T39" i="34"/>
  <c r="S39" i="34"/>
  <c r="R39" i="34"/>
  <c r="Q39" i="34"/>
  <c r="P39" i="34"/>
  <c r="O39" i="34"/>
  <c r="N39" i="34"/>
  <c r="M39" i="34"/>
  <c r="L39" i="34"/>
  <c r="K39" i="34"/>
  <c r="J39" i="34"/>
  <c r="I39" i="34"/>
  <c r="H39" i="34"/>
  <c r="G39" i="34"/>
  <c r="F39" i="34"/>
  <c r="AF12" i="34"/>
  <c r="AE12" i="34"/>
  <c r="AD12" i="34"/>
  <c r="AC12" i="34"/>
  <c r="AB12" i="34"/>
  <c r="AA12" i="34"/>
  <c r="Z12" i="34"/>
  <c r="Y12" i="34"/>
  <c r="X12" i="34"/>
  <c r="W12" i="34"/>
  <c r="V12" i="34"/>
  <c r="U12" i="34"/>
  <c r="T12" i="34"/>
  <c r="S12" i="34"/>
  <c r="R12" i="34"/>
  <c r="Q12" i="34"/>
  <c r="P12" i="34"/>
  <c r="O12" i="34"/>
  <c r="N12" i="34"/>
  <c r="M12" i="34"/>
  <c r="L12" i="34"/>
  <c r="K12" i="34"/>
  <c r="J12" i="34"/>
  <c r="AF11" i="34"/>
  <c r="AE11" i="34"/>
  <c r="AD11" i="34"/>
  <c r="AC11" i="34"/>
  <c r="AB11" i="34"/>
  <c r="AA11" i="34"/>
  <c r="Y11" i="34"/>
  <c r="X11" i="34"/>
  <c r="W11" i="34"/>
  <c r="V11" i="34"/>
  <c r="U11" i="34"/>
  <c r="T11" i="34"/>
  <c r="S11" i="34"/>
  <c r="R11" i="34"/>
  <c r="Q11" i="34"/>
  <c r="P11" i="34"/>
  <c r="O11" i="34"/>
  <c r="N11" i="34"/>
  <c r="M11" i="34"/>
  <c r="L11" i="34"/>
  <c r="K11" i="34"/>
  <c r="J11" i="34"/>
  <c r="I11" i="34"/>
  <c r="H11" i="34"/>
  <c r="G11" i="34"/>
  <c r="F11" i="34"/>
  <c r="AD10" i="34"/>
  <c r="AC10" i="34"/>
  <c r="AB10" i="34"/>
  <c r="AA10" i="34"/>
  <c r="AD8" i="34"/>
  <c r="AD40" i="34" s="1"/>
  <c r="AC8" i="34"/>
  <c r="AC40" i="34" s="1"/>
  <c r="AB8" i="34"/>
  <c r="AB40" i="34" s="1"/>
  <c r="AA8" i="34"/>
  <c r="AA40" i="34" s="1"/>
  <c r="P43" i="34" l="1"/>
  <c r="Q46" i="34"/>
  <c r="Q47" i="34"/>
  <c r="Q49" i="34"/>
  <c r="I52" i="34"/>
  <c r="Q53" i="34"/>
  <c r="Y54" i="34"/>
  <c r="Q56" i="34"/>
  <c r="Y57" i="34"/>
  <c r="AE59" i="34"/>
  <c r="F62" i="34"/>
  <c r="G45" i="34"/>
  <c r="F48" i="34"/>
  <c r="F52" i="34"/>
  <c r="V57" i="34"/>
  <c r="Q43" i="34"/>
  <c r="N44" i="34"/>
  <c r="N45" i="34"/>
  <c r="V46" i="34"/>
  <c r="T47" i="34"/>
  <c r="N48" i="34"/>
  <c r="U49" i="34"/>
  <c r="H51" i="34"/>
  <c r="N52" i="34"/>
  <c r="Y53" i="34"/>
  <c r="I55" i="34"/>
  <c r="V56" i="34"/>
  <c r="K58" i="34"/>
  <c r="I60" i="34"/>
  <c r="I62" i="34"/>
  <c r="F56" i="34"/>
  <c r="T43" i="34"/>
  <c r="P44" i="34"/>
  <c r="Q45" i="34"/>
  <c r="X46" i="34"/>
  <c r="U47" i="34"/>
  <c r="P48" i="34"/>
  <c r="V49" i="34"/>
  <c r="I51" i="34"/>
  <c r="Q52" i="34"/>
  <c r="I54" i="34"/>
  <c r="M55" i="34"/>
  <c r="Y56" i="34"/>
  <c r="L58" i="34"/>
  <c r="Q60" i="34"/>
  <c r="Q62" i="34"/>
  <c r="N49" i="34"/>
  <c r="O53" i="34"/>
  <c r="X54" i="34"/>
  <c r="Y43" i="34"/>
  <c r="Q44" i="34"/>
  <c r="Y45" i="34"/>
  <c r="Y46" i="34"/>
  <c r="W47" i="34"/>
  <c r="Q48" i="34"/>
  <c r="Y49" i="34"/>
  <c r="P51" i="34"/>
  <c r="T52" i="34"/>
  <c r="Q55" i="34"/>
  <c r="G57" i="34"/>
  <c r="G59" i="34"/>
  <c r="T60" i="34"/>
  <c r="V62" i="34"/>
  <c r="N53" i="34"/>
  <c r="G43" i="34"/>
  <c r="AF43" i="34"/>
  <c r="Y44" i="34"/>
  <c r="F46" i="34"/>
  <c r="AE46" i="34"/>
  <c r="Y47" i="34"/>
  <c r="T48" i="34"/>
  <c r="AE49" i="34"/>
  <c r="Q51" i="34"/>
  <c r="Y52" i="34"/>
  <c r="I57" i="34"/>
  <c r="H59" i="34"/>
  <c r="Y60" i="34"/>
  <c r="Y62" i="34"/>
  <c r="AC62" i="34"/>
  <c r="AC54" i="34"/>
  <c r="AC46" i="34"/>
  <c r="AC59" i="34"/>
  <c r="AC56" i="34"/>
  <c r="AC61" i="34"/>
  <c r="AC53" i="34"/>
  <c r="AC58" i="34"/>
  <c r="AC50" i="34"/>
  <c r="AC60" i="34"/>
  <c r="AC49" i="34"/>
  <c r="AC47" i="34"/>
  <c r="AC52" i="34"/>
  <c r="AC57" i="34"/>
  <c r="AC43" i="34"/>
  <c r="AC55" i="34"/>
  <c r="AC48" i="34"/>
  <c r="AC45" i="34"/>
  <c r="AC44" i="34"/>
  <c r="AC51" i="34"/>
  <c r="AD59" i="34"/>
  <c r="AD51" i="34"/>
  <c r="AD43" i="34"/>
  <c r="AD61" i="34"/>
  <c r="AD53" i="34"/>
  <c r="AD58" i="34"/>
  <c r="AD50" i="34"/>
  <c r="AD55" i="34"/>
  <c r="AD47" i="34"/>
  <c r="AD60" i="34"/>
  <c r="AD49" i="34"/>
  <c r="AD62" i="34"/>
  <c r="AD57" i="34"/>
  <c r="AD56" i="34"/>
  <c r="AD44" i="34"/>
  <c r="AD48" i="34"/>
  <c r="AD45" i="34"/>
  <c r="AD54" i="34"/>
  <c r="AD52" i="34"/>
  <c r="AD46" i="34"/>
  <c r="AB57" i="34"/>
  <c r="AB49" i="34"/>
  <c r="AB62" i="34"/>
  <c r="AB59" i="34"/>
  <c r="AB56" i="34"/>
  <c r="AB61" i="34"/>
  <c r="AB53" i="34"/>
  <c r="AB58" i="34"/>
  <c r="AB55" i="34"/>
  <c r="AB51" i="34"/>
  <c r="AB50" i="34"/>
  <c r="AB54" i="34"/>
  <c r="AB52" i="34"/>
  <c r="AB60" i="34"/>
  <c r="AB47" i="34"/>
  <c r="AB46" i="34"/>
  <c r="AB45" i="34"/>
  <c r="AB48" i="34"/>
  <c r="AB44" i="34"/>
  <c r="AB43" i="34"/>
  <c r="AA60" i="34"/>
  <c r="AA52" i="34"/>
  <c r="AA44" i="34"/>
  <c r="AA57" i="34"/>
  <c r="AA62" i="34"/>
  <c r="AA54" i="34"/>
  <c r="AA59" i="34"/>
  <c r="AA51" i="34"/>
  <c r="AA56" i="34"/>
  <c r="AA48" i="34"/>
  <c r="AA58" i="34"/>
  <c r="AA55" i="34"/>
  <c r="AA50" i="34"/>
  <c r="AA45" i="34"/>
  <c r="AA49" i="34"/>
  <c r="AA47" i="34"/>
  <c r="AA53" i="34"/>
  <c r="AA43" i="34"/>
  <c r="AA61" i="34"/>
  <c r="AA46" i="34"/>
  <c r="Z48" i="34"/>
  <c r="J46" i="34"/>
  <c r="S50" i="34"/>
  <c r="J61" i="34"/>
  <c r="L57" i="34"/>
  <c r="L49" i="34"/>
  <c r="L62" i="34"/>
  <c r="L59" i="34"/>
  <c r="L56" i="34"/>
  <c r="L61" i="34"/>
  <c r="L53" i="34"/>
  <c r="T57" i="34"/>
  <c r="T49" i="34"/>
  <c r="T62" i="34"/>
  <c r="T59" i="34"/>
  <c r="T56" i="34"/>
  <c r="T61" i="34"/>
  <c r="T53" i="34"/>
  <c r="J43" i="34"/>
  <c r="S43" i="34"/>
  <c r="T44" i="34"/>
  <c r="K45" i="34"/>
  <c r="T45" i="34"/>
  <c r="K46" i="34"/>
  <c r="T46" i="34"/>
  <c r="M47" i="34"/>
  <c r="X47" i="34"/>
  <c r="H48" i="34"/>
  <c r="R48" i="34"/>
  <c r="M49" i="34"/>
  <c r="W49" i="34"/>
  <c r="H50" i="34"/>
  <c r="T50" i="34"/>
  <c r="G51" i="34"/>
  <c r="T51" i="34"/>
  <c r="AF51" i="34"/>
  <c r="R52" i="34"/>
  <c r="AE53" i="34"/>
  <c r="P54" i="34"/>
  <c r="H56" i="34"/>
  <c r="X56" i="34"/>
  <c r="K57" i="34"/>
  <c r="W57" i="34"/>
  <c r="R58" i="34"/>
  <c r="AF59" i="34"/>
  <c r="U60" i="34"/>
  <c r="K61" i="34"/>
  <c r="G62" i="34"/>
  <c r="W62" i="34"/>
  <c r="J55" i="34"/>
  <c r="J47" i="34"/>
  <c r="J60" i="34"/>
  <c r="J57" i="34"/>
  <c r="J62" i="34"/>
  <c r="J54" i="34"/>
  <c r="J59" i="34"/>
  <c r="J51" i="34"/>
  <c r="Z55" i="34"/>
  <c r="Z47" i="34"/>
  <c r="Z60" i="34"/>
  <c r="Z57" i="34"/>
  <c r="Z62" i="34"/>
  <c r="Z54" i="34"/>
  <c r="Z59" i="34"/>
  <c r="Z51" i="34"/>
  <c r="Z43" i="34"/>
  <c r="Z44" i="34"/>
  <c r="R45" i="34"/>
  <c r="J49" i="34"/>
  <c r="R50" i="34"/>
  <c r="S60" i="34"/>
  <c r="S52" i="34"/>
  <c r="S44" i="34"/>
  <c r="S62" i="34"/>
  <c r="S54" i="34"/>
  <c r="S59" i="34"/>
  <c r="S51" i="34"/>
  <c r="S56" i="34"/>
  <c r="S48" i="34"/>
  <c r="S46" i="34"/>
  <c r="U45" i="34"/>
  <c r="O47" i="34"/>
  <c r="J50" i="34"/>
  <c r="W50" i="34"/>
  <c r="F53" i="34"/>
  <c r="R53" i="34"/>
  <c r="F54" i="34"/>
  <c r="AE54" i="34"/>
  <c r="M57" i="34"/>
  <c r="S58" i="34"/>
  <c r="O59" i="34"/>
  <c r="H62" i="34"/>
  <c r="X62" i="34"/>
  <c r="U62" i="34"/>
  <c r="U54" i="34"/>
  <c r="U46" i="34"/>
  <c r="U59" i="34"/>
  <c r="U56" i="34"/>
  <c r="U61" i="34"/>
  <c r="U53" i="34"/>
  <c r="U58" i="34"/>
  <c r="U50" i="34"/>
  <c r="K43" i="34"/>
  <c r="U44" i="34"/>
  <c r="F59" i="34"/>
  <c r="F51" i="34"/>
  <c r="F43" i="34"/>
  <c r="F61" i="34"/>
  <c r="F58" i="34"/>
  <c r="F50" i="34"/>
  <c r="F55" i="34"/>
  <c r="F47" i="34"/>
  <c r="N59" i="34"/>
  <c r="N51" i="34"/>
  <c r="N43" i="34"/>
  <c r="N61" i="34"/>
  <c r="N58" i="34"/>
  <c r="N50" i="34"/>
  <c r="N55" i="34"/>
  <c r="N47" i="34"/>
  <c r="V59" i="34"/>
  <c r="V51" i="34"/>
  <c r="V43" i="34"/>
  <c r="V61" i="34"/>
  <c r="V58" i="34"/>
  <c r="V50" i="34"/>
  <c r="V55" i="34"/>
  <c r="V47" i="34"/>
  <c r="U43" i="34"/>
  <c r="AE43" i="34"/>
  <c r="M44" i="34"/>
  <c r="V44" i="34"/>
  <c r="AE44" i="34"/>
  <c r="M45" i="34"/>
  <c r="V45" i="34"/>
  <c r="N46" i="34"/>
  <c r="W46" i="34"/>
  <c r="AF46" i="34"/>
  <c r="P47" i="34"/>
  <c r="J48" i="34"/>
  <c r="U48" i="34"/>
  <c r="AF48" i="34"/>
  <c r="O49" i="34"/>
  <c r="Z49" i="34"/>
  <c r="X50" i="34"/>
  <c r="U52" i="34"/>
  <c r="G53" i="34"/>
  <c r="S53" i="34"/>
  <c r="T54" i="34"/>
  <c r="U55" i="34"/>
  <c r="J56" i="34"/>
  <c r="Z56" i="34"/>
  <c r="N57" i="34"/>
  <c r="T58" i="34"/>
  <c r="R61" i="34"/>
  <c r="K60" i="34"/>
  <c r="K52" i="34"/>
  <c r="K44" i="34"/>
  <c r="K62" i="34"/>
  <c r="K54" i="34"/>
  <c r="K59" i="34"/>
  <c r="K51" i="34"/>
  <c r="K56" i="34"/>
  <c r="K48" i="34"/>
  <c r="K49" i="34"/>
  <c r="G56" i="34"/>
  <c r="G48" i="34"/>
  <c r="G61" i="34"/>
  <c r="G58" i="34"/>
  <c r="G55" i="34"/>
  <c r="G60" i="34"/>
  <c r="G52" i="34"/>
  <c r="W56" i="34"/>
  <c r="W48" i="34"/>
  <c r="W61" i="34"/>
  <c r="W58" i="34"/>
  <c r="W55" i="34"/>
  <c r="W60" i="34"/>
  <c r="W52" i="34"/>
  <c r="AE56" i="34"/>
  <c r="AE48" i="34"/>
  <c r="AE61" i="34"/>
  <c r="AE58" i="34"/>
  <c r="AE55" i="34"/>
  <c r="AE60" i="34"/>
  <c r="AE52" i="34"/>
  <c r="W43" i="34"/>
  <c r="W44" i="34"/>
  <c r="W45" i="34"/>
  <c r="O46" i="34"/>
  <c r="G47" i="34"/>
  <c r="V48" i="34"/>
  <c r="F49" i="34"/>
  <c r="L50" i="34"/>
  <c r="Z50" i="34"/>
  <c r="L51" i="34"/>
  <c r="J52" i="34"/>
  <c r="V52" i="34"/>
  <c r="V53" i="34"/>
  <c r="V54" i="34"/>
  <c r="N56" i="34"/>
  <c r="Z58" i="34"/>
  <c r="L60" i="34"/>
  <c r="S61" i="34"/>
  <c r="N62" i="34"/>
  <c r="R55" i="34"/>
  <c r="R47" i="34"/>
  <c r="R60" i="34"/>
  <c r="R57" i="34"/>
  <c r="R62" i="34"/>
  <c r="R54" i="34"/>
  <c r="R59" i="34"/>
  <c r="R51" i="34"/>
  <c r="R43" i="34"/>
  <c r="S45" i="34"/>
  <c r="M62" i="34"/>
  <c r="M54" i="34"/>
  <c r="M46" i="34"/>
  <c r="M59" i="34"/>
  <c r="M56" i="34"/>
  <c r="M61" i="34"/>
  <c r="M53" i="34"/>
  <c r="M58" i="34"/>
  <c r="M50" i="34"/>
  <c r="O56" i="34"/>
  <c r="O48" i="34"/>
  <c r="O61" i="34"/>
  <c r="O58" i="34"/>
  <c r="O55" i="34"/>
  <c r="O60" i="34"/>
  <c r="O52" i="34"/>
  <c r="H61" i="34"/>
  <c r="H53" i="34"/>
  <c r="H45" i="34"/>
  <c r="H58" i="34"/>
  <c r="H55" i="34"/>
  <c r="H60" i="34"/>
  <c r="H52" i="34"/>
  <c r="H57" i="34"/>
  <c r="H49" i="34"/>
  <c r="P61" i="34"/>
  <c r="P53" i="34"/>
  <c r="P45" i="34"/>
  <c r="P58" i="34"/>
  <c r="P55" i="34"/>
  <c r="P60" i="34"/>
  <c r="P52" i="34"/>
  <c r="P57" i="34"/>
  <c r="P49" i="34"/>
  <c r="X61" i="34"/>
  <c r="X53" i="34"/>
  <c r="X45" i="34"/>
  <c r="X58" i="34"/>
  <c r="X55" i="34"/>
  <c r="X60" i="34"/>
  <c r="X52" i="34"/>
  <c r="X57" i="34"/>
  <c r="X49" i="34"/>
  <c r="AF61" i="34"/>
  <c r="AF53" i="34"/>
  <c r="AF45" i="34"/>
  <c r="AF58" i="34"/>
  <c r="AF55" i="34"/>
  <c r="AF60" i="34"/>
  <c r="AF52" i="34"/>
  <c r="AF57" i="34"/>
  <c r="AF49" i="34"/>
  <c r="O43" i="34"/>
  <c r="X43" i="34"/>
  <c r="F44" i="34"/>
  <c r="O44" i="34"/>
  <c r="X44" i="34"/>
  <c r="F45" i="34"/>
  <c r="O45" i="34"/>
  <c r="G46" i="34"/>
  <c r="P46" i="34"/>
  <c r="H47" i="34"/>
  <c r="S47" i="34"/>
  <c r="M48" i="34"/>
  <c r="X48" i="34"/>
  <c r="G49" i="34"/>
  <c r="R49" i="34"/>
  <c r="O50" i="34"/>
  <c r="M51" i="34"/>
  <c r="L52" i="34"/>
  <c r="J53" i="34"/>
  <c r="W53" i="34"/>
  <c r="W54" i="34"/>
  <c r="K55" i="34"/>
  <c r="P56" i="34"/>
  <c r="AF56" i="34"/>
  <c r="AE57" i="34"/>
  <c r="W59" i="34"/>
  <c r="M60" i="34"/>
  <c r="O62" i="34"/>
  <c r="AE62" i="34"/>
  <c r="R46" i="34"/>
  <c r="R56" i="34"/>
  <c r="J45" i="34"/>
  <c r="Z45" i="34"/>
  <c r="Z46" i="34"/>
  <c r="AE47" i="34"/>
  <c r="S49" i="34"/>
  <c r="O51" i="34"/>
  <c r="M52" i="34"/>
  <c r="Z52" i="34"/>
  <c r="K53" i="34"/>
  <c r="L55" i="34"/>
  <c r="F57" i="34"/>
  <c r="S57" i="34"/>
  <c r="J58" i="34"/>
  <c r="X59" i="34"/>
  <c r="N60" i="34"/>
  <c r="Z61" i="34"/>
  <c r="P62" i="34"/>
  <c r="AF62" i="34"/>
  <c r="I50" i="34"/>
  <c r="Q50" i="34"/>
  <c r="Y50" i="34"/>
  <c r="N5" i="24" l="1"/>
  <c r="S5" i="25" s="1"/>
  <c r="R23" i="24"/>
  <c r="R26" i="24"/>
  <c r="R47" i="24"/>
  <c r="E19" i="29"/>
  <c r="I19" i="29"/>
  <c r="S71" i="25"/>
  <c r="V71" i="25" s="1"/>
  <c r="Y71" i="25" s="1"/>
  <c r="S70" i="25"/>
  <c r="V70" i="25"/>
  <c r="Y70" i="25" s="1"/>
  <c r="S69" i="25"/>
  <c r="V69" i="25" s="1"/>
  <c r="Y69" i="25" s="1"/>
  <c r="S68" i="25"/>
  <c r="V68" i="25" s="1"/>
  <c r="Y68" i="25" s="1"/>
  <c r="S67" i="25"/>
  <c r="V67" i="25" s="1"/>
  <c r="Y67" i="25" s="1"/>
  <c r="S66" i="25"/>
  <c r="V66" i="25" s="1"/>
  <c r="Y66" i="25" s="1"/>
  <c r="S65" i="25"/>
  <c r="V65" i="25" s="1"/>
  <c r="Y65" i="25" s="1"/>
  <c r="S64" i="25"/>
  <c r="V64" i="25" s="1"/>
  <c r="Y64" i="25" s="1"/>
  <c r="S63" i="25"/>
  <c r="V63" i="25" s="1"/>
  <c r="Y63" i="25" s="1"/>
  <c r="S62" i="25"/>
  <c r="V62" i="25" s="1"/>
  <c r="Y62" i="25" s="1"/>
  <c r="S93" i="25"/>
  <c r="V93" i="25" s="1"/>
  <c r="Y93" i="25" s="1"/>
  <c r="S92" i="25"/>
  <c r="V92" i="25" s="1"/>
  <c r="Y92" i="25" s="1"/>
  <c r="S91" i="25"/>
  <c r="V91" i="25" s="1"/>
  <c r="Y91" i="25" s="1"/>
  <c r="S90" i="25"/>
  <c r="V90" i="25" s="1"/>
  <c r="Y90" i="25" s="1"/>
  <c r="S89" i="25"/>
  <c r="V89" i="25" s="1"/>
  <c r="Y89" i="25" s="1"/>
  <c r="S88" i="25"/>
  <c r="V88" i="25" s="1"/>
  <c r="Y88" i="25" s="1"/>
  <c r="S87" i="25"/>
  <c r="V87" i="25" s="1"/>
  <c r="Y87" i="25" s="1"/>
  <c r="S86" i="25"/>
  <c r="V86" i="25" s="1"/>
  <c r="Y86" i="25" s="1"/>
  <c r="S85" i="25"/>
  <c r="V85" i="25"/>
  <c r="Y85" i="25" s="1"/>
  <c r="S84" i="25"/>
  <c r="V84" i="25" s="1"/>
  <c r="Y84" i="25" s="1"/>
  <c r="S83" i="25"/>
  <c r="V83" i="25" s="1"/>
  <c r="Y83" i="25" s="1"/>
  <c r="S82" i="25"/>
  <c r="V82" i="25" s="1"/>
  <c r="Y82" i="25" s="1"/>
  <c r="S81" i="25"/>
  <c r="V81" i="25" s="1"/>
  <c r="Y81" i="25" s="1"/>
  <c r="S80" i="25"/>
  <c r="V80" i="25" s="1"/>
  <c r="Y80" i="25" s="1"/>
  <c r="S79" i="25"/>
  <c r="V79" i="25"/>
  <c r="Y79" i="25" s="1"/>
  <c r="S78" i="25"/>
  <c r="V78" i="25" s="1"/>
  <c r="Y78" i="25" s="1"/>
  <c r="S77" i="25"/>
  <c r="V77" i="25" s="1"/>
  <c r="Y77" i="25" s="1"/>
  <c r="S76" i="25"/>
  <c r="V76" i="25" s="1"/>
  <c r="Y76" i="25" s="1"/>
  <c r="S75" i="25"/>
  <c r="V75" i="25" s="1"/>
  <c r="Y75" i="25" s="1"/>
  <c r="S74" i="25"/>
  <c r="V74" i="25" s="1"/>
  <c r="Y74" i="25" s="1"/>
  <c r="S73" i="25"/>
  <c r="V73" i="25" s="1"/>
  <c r="Y73" i="25" s="1"/>
  <c r="S72" i="25"/>
  <c r="V72" i="25" s="1"/>
  <c r="Y72" i="25" s="1"/>
  <c r="S61" i="25"/>
  <c r="V61" i="25" s="1"/>
  <c r="Y61" i="25" s="1"/>
  <c r="S60" i="25"/>
  <c r="V60" i="25" s="1"/>
  <c r="Y60" i="25" s="1"/>
  <c r="S59" i="25"/>
  <c r="V59" i="25" s="1"/>
  <c r="Y59" i="25" s="1"/>
  <c r="S43" i="25"/>
  <c r="V43" i="25" s="1"/>
  <c r="Y43" i="25" s="1"/>
  <c r="S39" i="25"/>
  <c r="V39" i="25" s="1"/>
  <c r="Y39" i="25" s="1"/>
  <c r="Y14" i="25"/>
  <c r="N6" i="24"/>
  <c r="S6" i="25" s="1"/>
  <c r="Y17" i="25" s="1"/>
  <c r="H5" i="24"/>
  <c r="G5" i="25" s="1"/>
  <c r="H6" i="24"/>
  <c r="G6" i="25" s="1"/>
  <c r="R102" i="24"/>
  <c r="R99" i="24"/>
  <c r="R105" i="24" s="1"/>
  <c r="R90" i="24"/>
  <c r="R87" i="24"/>
  <c r="R32" i="24"/>
  <c r="R19" i="24"/>
  <c r="R108" i="24" s="1"/>
  <c r="S40" i="25"/>
  <c r="V40" i="25" s="1"/>
  <c r="Y40" i="25" s="1"/>
  <c r="S41" i="25"/>
  <c r="V41" i="25" s="1"/>
  <c r="Y41" i="25" s="1"/>
  <c r="S42" i="25"/>
  <c r="S44" i="25"/>
  <c r="V44" i="25"/>
  <c r="Y44" i="25" s="1"/>
  <c r="S45" i="25"/>
  <c r="S46" i="25"/>
  <c r="V46" i="25" s="1"/>
  <c r="Y46" i="25" s="1"/>
  <c r="S47" i="25"/>
  <c r="V47" i="25" s="1"/>
  <c r="Y47" i="25" s="1"/>
  <c r="S48" i="25"/>
  <c r="V48" i="25" s="1"/>
  <c r="Y48" i="25" s="1"/>
  <c r="S49" i="25"/>
  <c r="V49" i="25"/>
  <c r="Y49" i="25" s="1"/>
  <c r="S50" i="25"/>
  <c r="V50" i="25"/>
  <c r="Y50" i="25" s="1"/>
  <c r="S51" i="25"/>
  <c r="V51" i="25" s="1"/>
  <c r="Y51" i="25" s="1"/>
  <c r="S52" i="25"/>
  <c r="V52" i="25" s="1"/>
  <c r="Y52" i="25" s="1"/>
  <c r="S53" i="25"/>
  <c r="V53" i="25"/>
  <c r="Y53" i="25" s="1"/>
  <c r="S54" i="25"/>
  <c r="V54" i="25" s="1"/>
  <c r="Y54" i="25" s="1"/>
  <c r="S55" i="25"/>
  <c r="V55" i="25" s="1"/>
  <c r="Y55" i="25" s="1"/>
  <c r="S56" i="25"/>
  <c r="V56" i="25" s="1"/>
  <c r="Y56" i="25" s="1"/>
  <c r="S57" i="25"/>
  <c r="V57" i="25" s="1"/>
  <c r="Y57" i="25" s="1"/>
  <c r="S58" i="25"/>
  <c r="V58" i="25" s="1"/>
  <c r="Y58" i="25" s="1"/>
  <c r="S97" i="25"/>
  <c r="V97" i="25"/>
  <c r="Y97" i="25" s="1"/>
  <c r="S101" i="25"/>
  <c r="V101" i="25" s="1"/>
  <c r="Y101" i="25" s="1"/>
  <c r="Y29" i="25"/>
  <c r="G42" i="25" s="1"/>
  <c r="V42" i="25"/>
  <c r="Y42" i="25" s="1"/>
  <c r="V45" i="25"/>
  <c r="Y45" i="25" s="1"/>
  <c r="R93" i="24" l="1"/>
  <c r="S104" i="25"/>
  <c r="V104" i="25" s="1"/>
  <c r="R50" i="24"/>
  <c r="G45" i="25"/>
  <c r="G80" i="25"/>
  <c r="G84" i="25"/>
  <c r="G40" i="25"/>
  <c r="G54" i="25"/>
  <c r="G89" i="25"/>
  <c r="G41" i="25"/>
  <c r="G46" i="25"/>
  <c r="G90" i="25"/>
  <c r="G82" i="25"/>
  <c r="G70" i="25"/>
  <c r="G55" i="25"/>
  <c r="G65" i="25"/>
  <c r="G67" i="25"/>
  <c r="G50" i="25"/>
  <c r="G73" i="25"/>
  <c r="G79" i="25"/>
  <c r="G43" i="25"/>
  <c r="G48" i="25"/>
  <c r="G63" i="25"/>
  <c r="G97" i="25"/>
  <c r="G86" i="25"/>
  <c r="G64" i="25"/>
  <c r="G85" i="25"/>
  <c r="G59" i="25"/>
  <c r="G62" i="25"/>
  <c r="G71" i="25"/>
  <c r="G57" i="25"/>
  <c r="G69" i="25"/>
  <c r="G83" i="25"/>
  <c r="G88" i="25"/>
  <c r="G44" i="25"/>
  <c r="G77" i="25"/>
  <c r="G75" i="25"/>
  <c r="G52" i="25"/>
  <c r="G91" i="25"/>
  <c r="G76" i="25"/>
  <c r="G49" i="25"/>
  <c r="Y104" i="25"/>
  <c r="R58" i="24" s="1"/>
  <c r="G72" i="25"/>
  <c r="G39" i="25"/>
  <c r="G51" i="25"/>
  <c r="G66" i="25"/>
  <c r="G81" i="25"/>
  <c r="G78" i="25"/>
  <c r="G68" i="25"/>
  <c r="R112" i="24"/>
  <c r="G61" i="25"/>
  <c r="G87" i="25"/>
  <c r="R35" i="24"/>
  <c r="R39" i="24" s="1"/>
  <c r="G58" i="25"/>
  <c r="G56" i="25"/>
  <c r="G47" i="25"/>
  <c r="G60" i="25"/>
  <c r="G93" i="25"/>
  <c r="G74" i="25"/>
  <c r="G92" i="25"/>
  <c r="G53" i="25"/>
  <c r="R55" i="24" l="1"/>
  <c r="R64" i="24" s="1"/>
  <c r="R67" i="24"/>
  <c r="R70" i="24" l="1"/>
  <c r="R73" i="24" s="1"/>
  <c r="R84" i="24" s="1"/>
  <c r="R96" i="24" s="1"/>
</calcChain>
</file>

<file path=xl/sharedStrings.xml><?xml version="1.0" encoding="utf-8"?>
<sst xmlns="http://schemas.openxmlformats.org/spreadsheetml/2006/main" count="262" uniqueCount="186">
  <si>
    <t>SCHEDULE R</t>
  </si>
  <si>
    <t>SCHEDULE R-1</t>
  </si>
  <si>
    <t>TO</t>
  </si>
  <si>
    <t>COMPUTATION OF TITLE XIX FAIR RENTAL VALUE PER DIEMS FOR PERIOD</t>
  </si>
  <si>
    <t>LINE</t>
  </si>
  <si>
    <t>DESCRIPTION (SOURCE / FORMULA)</t>
  </si>
  <si>
    <t>FIXED CAPITAL REPLACEMENT VALUE</t>
  </si>
  <si>
    <t>RS MEANS 75TH PERCENTILE COST/SQ FOOT (FROM RS MEANS)</t>
  </si>
  <si>
    <t>RS MEANS HISTORICAL COST INDEX FACTOR (CALCULATED FROM RS MEANS)</t>
  </si>
  <si>
    <t>RS MEANS LOCATION FACTOR (FROM RS MEANS)</t>
  </si>
  <si>
    <t xml:space="preserve">  (NUMBER OF BEDS X 461 IF LESS THAN 91 OR 438 IF GREATER THAN 90 BEDS)</t>
  </si>
  <si>
    <t>MOVABLE CAPITAL REPLACEMENT VALUE</t>
  </si>
  <si>
    <t>RS MEANS INDEX FACTOR CHANGE SINCE SFY 2001 (CALCULATED FROM RS MEANS)</t>
  </si>
  <si>
    <t>SCHEDULE OF ASSETS</t>
  </si>
  <si>
    <t>LATEST CALENDAR YEAR END (CYE)</t>
  </si>
  <si>
    <t>MIDPOINT OF PROVIDER PROSPECTIVE FY</t>
  </si>
  <si>
    <t>MIDPOINT OF LATEST CY</t>
  </si>
  <si>
    <t>TIME IN YEARS FROM M/P OF LATEST CY TO M/P OF PROVIDER PROSPECTIVE FY</t>
  </si>
  <si>
    <t>LATEST CY PLUS TIME FROM M/P OF LATEST CY TO MIDPOINT OF PROVIDER PROSPECTIVE FY</t>
  </si>
  <si>
    <t>YEARS FROM M/P OF ACQUISITION YEAR TO M/P OF PROSPECTIVE PROVIDER FY</t>
  </si>
  <si>
    <t>LAND IMPROVEMENTS</t>
  </si>
  <si>
    <t>BUILDING AND FIXED EQUIPMENT</t>
  </si>
  <si>
    <t>MAJOR MOVABLE EQUIPMENT</t>
  </si>
  <si>
    <t>YEAR'S PERCENT OF ACQUISITIONS TO DATE</t>
  </si>
  <si>
    <t>AVERAGE AGE CALCULATIONS</t>
  </si>
  <si>
    <t>AT START OF PROSPECTIVE RATE PERIOD (NEW BEDS)</t>
  </si>
  <si>
    <t>TOTALS</t>
  </si>
  <si>
    <t>PROPERTY TAX, REAL ESTATE AND BUSINESS PROPERTY (NF BEDS PORTION ONLY) (ANNUALIZED)</t>
  </si>
  <si>
    <t>PROPERTY INSURANCE COST (NF BEDS PORTION ONLY) (ANNUALIZED)</t>
  </si>
  <si>
    <t>TOTAL INPATIENT DAYS - ROUTINE NF (ANNUALIZED) (SEE SCHEDULE H, LINE 1)</t>
  </si>
  <si>
    <t>TOTAL INPATIENT DAYS - SPECIALIZED CARE AND/OR OTHER USES OF NF BEDS</t>
  </si>
  <si>
    <t>PRIOR FILING YEAR:</t>
  </si>
  <si>
    <t>AFTER LAST CY, BUT WITHIN CURRENT PROVIDER FY</t>
  </si>
  <si>
    <t>TIME PERIOD OF ACQUISITION (CY)</t>
  </si>
  <si>
    <t>VIRGINIA DEPARTMENT OF MEDICAL ASSISTANCE SERVICES</t>
  </si>
  <si>
    <t>PERIOD</t>
  </si>
  <si>
    <t>PROVIDER NAME:</t>
  </si>
  <si>
    <t>FROM:</t>
  </si>
  <si>
    <t>PROVIDER NUMBER:</t>
  </si>
  <si>
    <t>TO:</t>
  </si>
  <si>
    <t>3</t>
  </si>
  <si>
    <t>4</t>
  </si>
  <si>
    <t>5</t>
  </si>
  <si>
    <t>6</t>
  </si>
  <si>
    <t>7</t>
  </si>
  <si>
    <t>8</t>
  </si>
  <si>
    <t>9</t>
  </si>
  <si>
    <t>10</t>
  </si>
  <si>
    <t>11</t>
  </si>
  <si>
    <t>16</t>
  </si>
  <si>
    <t>TOTAL</t>
  </si>
  <si>
    <t>1</t>
  </si>
  <si>
    <t>17</t>
  </si>
  <si>
    <t>18</t>
  </si>
  <si>
    <t>19</t>
  </si>
  <si>
    <t>20</t>
  </si>
  <si>
    <t>21</t>
  </si>
  <si>
    <t>22</t>
  </si>
  <si>
    <t>23</t>
  </si>
  <si>
    <t>24</t>
  </si>
  <si>
    <t>25</t>
  </si>
  <si>
    <t>26</t>
  </si>
  <si>
    <t>27</t>
  </si>
  <si>
    <t>28</t>
  </si>
  <si>
    <t xml:space="preserve">  (EXCLUDE DISTINCT UNIT, NON-CERTIFIED BEDS)</t>
  </si>
  <si>
    <t>2</t>
  </si>
  <si>
    <t xml:space="preserve">IMPUTED GROSS SQUARE FEET </t>
  </si>
  <si>
    <t>FIXED CAPITAL REPLACEMENT VALUE (LINE 2 X LINE3 X LINE 4 X LINE 5 X LINE 6)</t>
  </si>
  <si>
    <t>MOVABLE CAPITAL REPLACEMENT VALUES SUBJECT TO TRANSITION (LINE 1 X LINE 8 X LINE 9)</t>
  </si>
  <si>
    <t>PROSPECTIVE YEAR TOTAL VALUE</t>
  </si>
  <si>
    <t>FRV RENTAL AMOUNT</t>
  </si>
  <si>
    <t>12</t>
  </si>
  <si>
    <t>13</t>
  </si>
  <si>
    <t>14</t>
  </si>
  <si>
    <t>15</t>
  </si>
  <si>
    <t>CALCULATED FRV DEPRECIATION FOR VALUE (LINE 11 X LINE 12 X LINE 13)</t>
  </si>
  <si>
    <t>FACILITY AVERAGE AGE (FROM SCHEDULE OF ASSETS)</t>
  </si>
  <si>
    <t>PROSPECTIVE YEAR REPLACEMENT VALUE (LINE 7 + LINE 10)</t>
  </si>
  <si>
    <t>MAXIMUM DEPRECIATION FOR VALUE (LINE 11 X 60%)</t>
  </si>
  <si>
    <t>FRV DEPRECIATION FOR VALUE  (LESSER OF LINE 14 OR 15)</t>
  </si>
  <si>
    <t>PROSPECTIVE YEAR TOTAL VALUE (LINE 11 - LINE 16)</t>
  </si>
  <si>
    <t>VALUE BASED RENTAL AMOUNT (LINE 17 X LINE 18)</t>
  </si>
  <si>
    <t>TAX AND INSURANCE COST (LINE 20 + LINE 21)</t>
  </si>
  <si>
    <t xml:space="preserve">   (LINE 1 x 365 OR 366 x 88%)</t>
  </si>
  <si>
    <t>TOTAL DAYS (THE GREATER OF ACTUAL DAYS (LINE 26) OR 88% OF THE LICENSED BED COMPLEMENT)</t>
  </si>
  <si>
    <t>FRV RENTAL AMOUNT PPD (LINE 23 / LINE 27)</t>
  </si>
  <si>
    <t>TOTAL NF INPATIENT DAYS (EXCLUDING DAYS FOR DISTINCT UNIT NON-CERTIFIED BEDS) (LINE 24 + LINE 25)</t>
  </si>
  <si>
    <t>Line 1</t>
  </si>
  <si>
    <t>Line 2</t>
  </si>
  <si>
    <t>Line 3</t>
  </si>
  <si>
    <t>RS MEANS HISTORICAL COST INDEX FACTOR (FROM RS MEANS)</t>
  </si>
  <si>
    <t>Line 5</t>
  </si>
  <si>
    <t>Line 9</t>
  </si>
  <si>
    <t>RS MEANS INDEX FACTOR CHANGE SINCE SFY 2001 (FROM RS MEANS)</t>
  </si>
  <si>
    <t xml:space="preserve">   (NF BEDS PORTION ONLY) (ANNUALIZED)</t>
  </si>
  <si>
    <t xml:space="preserve">PROPERTY TAX, REAL ESTATE AND BUSINESS PROPERTY </t>
  </si>
  <si>
    <t>Line 20</t>
  </si>
  <si>
    <t>Line 21</t>
  </si>
  <si>
    <t>TOTAL INPATIENT DAYS - ROUTINE NF (ANNUALIZED)</t>
  </si>
  <si>
    <t>TOTAL I/P DAYS - SPECIALIZED CARE AND/OR OTHER USES OF NF BEDS</t>
  </si>
  <si>
    <t>Line 24</t>
  </si>
  <si>
    <t>Line 25</t>
  </si>
  <si>
    <t>PROVIDER NAME</t>
  </si>
  <si>
    <t>PROVIDER NUMBER (NPI)</t>
  </si>
  <si>
    <t>CALENDAR YEAR BEGINNING</t>
  </si>
  <si>
    <t>CALENDAR YEAR ENDING</t>
  </si>
  <si>
    <t>SCHEDULE  R   INPUT FIELDS</t>
  </si>
  <si>
    <t>END DATE OF PROSPECTIVE STATE FISCAL YEAR</t>
  </si>
  <si>
    <t>STEP 1</t>
  </si>
  <si>
    <t>It is suggested that you rename this file using the provider number or name for unique identification.   You may save this file as any valid EXCEL name.</t>
  </si>
  <si>
    <t>NF LICENSED BEDS ON THE LAST DAY OF THE CALENDAR YEAR</t>
  </si>
  <si>
    <t>STEP 2</t>
  </si>
  <si>
    <t>Open the Tab labeled "INPUT FORM".</t>
  </si>
  <si>
    <t>Fill in the requested data beginning with the Provider Name and Provider Number.   NOTE: Calendar year information has already been entered into the form.</t>
  </si>
  <si>
    <t>SCHEDULE OFASSETS</t>
  </si>
  <si>
    <t>STEP 3</t>
  </si>
  <si>
    <t>Open the Tab labeled "SCH R-1".</t>
  </si>
  <si>
    <t>Dates for the top part of the SCH R-1 have been pre-filled.</t>
  </si>
  <si>
    <t>STEP 4</t>
  </si>
  <si>
    <t>Verify that SCH R, Line 28, FRV Rental Amount PPD has been computed.</t>
  </si>
  <si>
    <t>RS MEANS LOCATION FACTOR (FROM RS MEANS   .XXX)</t>
  </si>
  <si>
    <t>RS Means data has been entered.</t>
  </si>
  <si>
    <t>MOVABLE EQUIPMENT VALUE PER BED IN SFY 2001 (FROM REGULATIONS 12VAC 30-90-36B)</t>
  </si>
  <si>
    <t>TOTAL FRV RENTAL AMOUNT (LINE 19 + LINE 22)</t>
  </si>
  <si>
    <t>Export this file from DMAS website to your PC or Network.</t>
  </si>
  <si>
    <t>RS MEANS DATA</t>
  </si>
  <si>
    <t>RS Means Values Used for Calculating Fair Rental Value (FRV) - Re  (12 VAC 30-90-36)</t>
  </si>
  <si>
    <t>RS Means Publication Date</t>
  </si>
  <si>
    <t>RS Means Factors for DMAS As Of Date</t>
  </si>
  <si>
    <t>Applies to State Fiscal Year</t>
  </si>
  <si>
    <t>Historical Cost Index</t>
  </si>
  <si>
    <t xml:space="preserve">      Sch R. Line 3 (% annual change)</t>
  </si>
  <si>
    <t xml:space="preserve">      Sch R Line 9 (% change since 7/1/2000)</t>
  </si>
  <si>
    <t>220-221</t>
  </si>
  <si>
    <t>Fairfax</t>
  </si>
  <si>
    <t>Arlington</t>
  </si>
  <si>
    <t>Alexandria</t>
  </si>
  <si>
    <t>224-225</t>
  </si>
  <si>
    <t>Fredericksburg</t>
  </si>
  <si>
    <t>Winchester</t>
  </si>
  <si>
    <t>Culpeper</t>
  </si>
  <si>
    <t>Harrisonburg</t>
  </si>
  <si>
    <t>Charlottesville</t>
  </si>
  <si>
    <t>230-232</t>
  </si>
  <si>
    <t>Richmond</t>
  </si>
  <si>
    <t>233-235</t>
  </si>
  <si>
    <t>Norfolk</t>
  </si>
  <si>
    <t>Newport News</t>
  </si>
  <si>
    <t>Portsmouth</t>
  </si>
  <si>
    <t>Petersburg</t>
  </si>
  <si>
    <t>Farmville</t>
  </si>
  <si>
    <t>240-241</t>
  </si>
  <si>
    <t>Roanoke</t>
  </si>
  <si>
    <t>Bristol</t>
  </si>
  <si>
    <t>Pulaski</t>
  </si>
  <si>
    <t>Staunton</t>
  </si>
  <si>
    <t>Lynchburg</t>
  </si>
  <si>
    <t>Grundy</t>
  </si>
  <si>
    <t>Three Quarter Sq Ft. Cost ( Sch R Line 2)</t>
  </si>
  <si>
    <t xml:space="preserve">Location Factors (percentage)  (Sch R Line 5) </t>
  </si>
  <si>
    <t>Construction Cost Limit Per Bed - Re  12VAC30-90-31:</t>
  </si>
  <si>
    <t>Applies to Calendar Year</t>
  </si>
  <si>
    <t>Per Bed National Avg. Cost - 3/4 Unit Cost per Sq. Ft.</t>
  </si>
  <si>
    <t>Per Bed National Avg Cost Limit - 385 Sq Ft. per bed</t>
  </si>
  <si>
    <t>Per Bed Construction Cost Limit Per Location Factor</t>
  </si>
  <si>
    <t>FACTOR FOR LAND AND SOFT COSTS (FROM REGULATIONS 12VAC 30-90-36B)</t>
  </si>
  <si>
    <t>DEPRECIATION RATE (FROM REGULATIONS 12VAC 30-90-36B)</t>
  </si>
  <si>
    <t>(depreciation schedule or listing of assets to support the amounts filed required)  (only NF assets should be included)</t>
  </si>
  <si>
    <t>FRV RENTAL RATE (FROM REGULATIONS 12VAC 30-90-36B)</t>
  </si>
  <si>
    <t>INSTRUCTIONS FOR THE SFY 2024 ANNUAL FRV REPORTING FORM</t>
  </si>
  <si>
    <t>This form will establish FRV rates for the upcoming state fiscal year, 7/1/23 - 6/30/24.</t>
  </si>
  <si>
    <t>All data will be from provider records for calendar year 2022:  1/1/2022 - 12/31/2022</t>
  </si>
  <si>
    <r>
      <t xml:space="preserve">Supporting documentation </t>
    </r>
    <r>
      <rPr>
        <b/>
        <sz val="11"/>
        <rFont val="Arial"/>
        <family val="2"/>
      </rPr>
      <t>must</t>
    </r>
    <r>
      <rPr>
        <sz val="11"/>
        <rFont val="Arial"/>
        <family val="2"/>
      </rPr>
      <t xml:space="preserve"> be submitted for Property Tax (Line 20), Property Insurance (Line 21) and Inpatient Days (Lines 24 and 25).   Also, submit a Fixed Asset Schedule (in EXCEL) updated through </t>
    </r>
    <r>
      <rPr>
        <b/>
        <sz val="11"/>
        <rFont val="Arial"/>
        <family val="2"/>
      </rPr>
      <t>12/31/2022</t>
    </r>
    <r>
      <rPr>
        <sz val="11"/>
        <rFont val="Arial"/>
        <family val="2"/>
      </rPr>
      <t xml:space="preserve"> as support for amounts included on the Schedule R-1.   A summary of asset retirements, by year, must also be provided.</t>
    </r>
  </si>
  <si>
    <r>
      <rPr>
        <b/>
        <sz val="11"/>
        <rFont val="Arial"/>
        <family val="2"/>
      </rPr>
      <t>IMPORTANT</t>
    </r>
    <r>
      <rPr>
        <sz val="11"/>
        <rFont val="Arial"/>
        <family val="2"/>
      </rPr>
      <t>: Be sure to submit all required documentation with your filed FRV Reporting Form.  Per DMAS instructions, settled FRV Rates will be updated only when new beds have been added or a major renovation has been put into service.   All other updates will be included in the state fiscal year 2025 FRV Reporting Form.</t>
    </r>
  </si>
  <si>
    <r>
      <t>This form along with supporting documentation should be completed and returned to Myers &amp; Stauffer LC through eDocMgmt by</t>
    </r>
    <r>
      <rPr>
        <b/>
        <sz val="11"/>
        <rFont val="Arial"/>
        <family val="2"/>
      </rPr>
      <t xml:space="preserve"> February 24, 2023</t>
    </r>
    <r>
      <rPr>
        <sz val="11"/>
        <rFont val="Arial"/>
        <family val="2"/>
      </rPr>
      <t>. In accordance with 12VAC30-90-37(A)(2), if the FRV Report for SFY 2024 is not received by April 1, 2023, the capital rate for your facility may be set to zero effective July 1, 2023. The rate will remain zero until 90 days after the date the FRV Report is received.</t>
    </r>
  </si>
  <si>
    <t>Beds are total beds for the facility as of 12/31/2022.</t>
  </si>
  <si>
    <t>Enter the RS Means Location Factor using the Tab "RS MEANS DATA for FRV".   Use the column on the far right with the heading "Jan-23".</t>
  </si>
  <si>
    <r>
      <t xml:space="preserve">Property tax total for the </t>
    </r>
    <r>
      <rPr>
        <b/>
        <sz val="11"/>
        <rFont val="Arial"/>
        <family val="2"/>
      </rPr>
      <t xml:space="preserve">calendar year 2022  </t>
    </r>
    <r>
      <rPr>
        <b/>
        <sz val="11"/>
        <color indexed="10"/>
        <rFont val="Arial"/>
        <family val="2"/>
      </rPr>
      <t>(Real estate, personal property tax bills and supporting documentation required)</t>
    </r>
  </si>
  <si>
    <r>
      <t xml:space="preserve">Property Insurance for the </t>
    </r>
    <r>
      <rPr>
        <b/>
        <sz val="11"/>
        <rFont val="Arial"/>
        <family val="2"/>
      </rPr>
      <t xml:space="preserve">calendar year 2022  </t>
    </r>
    <r>
      <rPr>
        <b/>
        <sz val="11"/>
        <color indexed="10"/>
        <rFont val="Arial"/>
        <family val="2"/>
      </rPr>
      <t>(Premium statements, statement of values, allocation support and supporting documentation required)</t>
    </r>
  </si>
  <si>
    <r>
      <t xml:space="preserve">Total Inpatient Days - Routine NF for the </t>
    </r>
    <r>
      <rPr>
        <b/>
        <sz val="11"/>
        <rFont val="Arial"/>
        <family val="2"/>
      </rPr>
      <t xml:space="preserve">calendar year 2022 </t>
    </r>
    <r>
      <rPr>
        <b/>
        <sz val="11"/>
        <color indexed="10"/>
        <rFont val="Arial"/>
        <family val="2"/>
      </rPr>
      <t xml:space="preserve"> (census and supporting documentation required)</t>
    </r>
  </si>
  <si>
    <r>
      <t xml:space="preserve">Total Other NF bed days - Specialized Care for </t>
    </r>
    <r>
      <rPr>
        <b/>
        <sz val="11"/>
        <rFont val="Arial"/>
        <family val="2"/>
      </rPr>
      <t xml:space="preserve">calendar year 2022  </t>
    </r>
    <r>
      <rPr>
        <b/>
        <sz val="11"/>
        <color indexed="10"/>
        <rFont val="Arial"/>
        <family val="2"/>
      </rPr>
      <t>(census and supporting documentation required)</t>
    </r>
  </si>
  <si>
    <r>
      <t xml:space="preserve">Enter the Schedule of Asset information through </t>
    </r>
    <r>
      <rPr>
        <b/>
        <sz val="11"/>
        <rFont val="Arial"/>
        <family val="2"/>
      </rPr>
      <t>calendar year 2022</t>
    </r>
    <r>
      <rPr>
        <sz val="11"/>
        <rFont val="Arial"/>
        <family val="2"/>
      </rPr>
      <t xml:space="preserve"> into the blue cells.    Data can also be copied from a prior Schedule R-1, one column at a time.</t>
    </r>
  </si>
  <si>
    <r>
      <t xml:space="preserve">Submit the form along with supporting documentation through eDocMgmt to Myers &amp; Stauffer LC by </t>
    </r>
    <r>
      <rPr>
        <b/>
        <sz val="11"/>
        <rFont val="Arial"/>
        <family val="2"/>
      </rPr>
      <t>February 24, 2023</t>
    </r>
    <r>
      <rPr>
        <sz val="11"/>
        <rFont val="Arial"/>
        <family val="2"/>
      </rPr>
      <t xml:space="preserve">. </t>
    </r>
  </si>
  <si>
    <t>220, 221</t>
  </si>
  <si>
    <t>224, 225</t>
  </si>
  <si>
    <t>240, 241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</si>
</sst>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6" formatCode="&quot;$&quot;#,##0_);[Red]\(&quot;$&quot;#,##0\)"/>
    <numFmt numFmtId="41" formatCode="_(* #,##0_);_(* \(#,##0\);_(* &quot;-&quot;_);_(@_)"/>
    <numFmt numFmtId="44" formatCode="_(&quot;$&quot;* #,##0.00_);_(&quot;$&quot;* \(#,##0.00\);_(&quot;$&quot;* &quot;-&quot;??_);_(@_)"/>
    <numFmt numFmtId="43" formatCode="_(* #,##0.00_);_(* \(#,##0.00\);_(* &quot;-&quot;??_);_(@_)"/>
    <numFmt numFmtId="164" formatCode="_(* #,##0_);_(* \(#,##0\);_(* &quot; &quot;_);_(@_)"/>
    <numFmt numFmtId="165" formatCode="_(* #,##0_);_(* \(#,##0\);_(* 0_);_(@_)"/>
    <numFmt numFmtId="166" formatCode="_(* #,##0.00_);_(* \(#,##0.00\);_(* &quot; &quot;_);_(@_)"/>
    <numFmt numFmtId="167" formatCode="_(* #,##0.000_);_(* \(#,##0.000\);_(* &quot; &quot;_);_(@_)"/>
    <numFmt numFmtId="168" formatCode="_(* #,##0.0000_);_(* \(#,##0.0000\);_(* &quot; &quot;_);_(@_)"/>
    <numFmt numFmtId="169" formatCode="_(* #,##0.0000_);_(* \(#,##0.0000\);_(* &quot; &quot;??_);_(@_)"/>
    <numFmt numFmtId="170" formatCode="_(* #,##0.000_);_(* \(#,##0.000\);_(* &quot;-&quot;??_);_(@_)"/>
    <numFmt numFmtId="171" formatCode="0_);[Red]\(0\)"/>
    <numFmt numFmtId="172" formatCode="0.0_);\(0.0\)"/>
    <numFmt numFmtId="173" formatCode="&quot;$&quot;#,##0"/>
    <numFmt numFmtId="174" formatCode="0.000_);\(0.000\)"/>
    <numFmt numFmtId="175" formatCode="0.0000"/>
    <numFmt numFmtId="176" formatCode="0.000"/>
    <numFmt numFmtId="177" formatCode="0.0"/>
    <numFmt numFmtId="178" formatCode="&quot;$&quot;#,##0.00"/>
    <numFmt numFmtId="179" formatCode="_(* #,##0_);_(* \(#,##0\);_(* &quot;-&quot;??_);_(@_)"/>
  </numFmts>
  <fonts count="21" x14ac:knownFonts="1">
    <font>
      <sz val="8"/>
      <name val="Arial"/>
    </font>
    <font>
      <sz val="8"/>
      <name val="Arial"/>
      <family val="2"/>
    </font>
    <font>
      <b/>
      <sz val="11"/>
      <name val="Arial"/>
      <family val="2"/>
    </font>
    <font>
      <sz val="7"/>
      <name val="Arial"/>
      <family val="2"/>
    </font>
    <font>
      <sz val="8"/>
      <name val="Arial"/>
      <family val="2"/>
    </font>
    <font>
      <b/>
      <sz val="8"/>
      <name val="Arial"/>
      <family val="2"/>
    </font>
    <font>
      <sz val="10"/>
      <name val="Arial"/>
      <family val="2"/>
    </font>
    <font>
      <sz val="9"/>
      <name val="Arial"/>
      <family val="2"/>
    </font>
    <font>
      <sz val="6"/>
      <name val="Arial"/>
      <family val="2"/>
    </font>
    <font>
      <b/>
      <sz val="9"/>
      <name val="Arial"/>
      <family val="2"/>
    </font>
    <font>
      <b/>
      <sz val="12"/>
      <name val="Arial"/>
      <family val="2"/>
    </font>
    <font>
      <sz val="11"/>
      <name val="Arial"/>
      <family val="2"/>
    </font>
    <font>
      <b/>
      <sz val="11"/>
      <color indexed="10"/>
      <name val="Arial"/>
      <family val="2"/>
    </font>
    <font>
      <sz val="8"/>
      <name val="Arial"/>
      <family val="2"/>
    </font>
    <font>
      <b/>
      <sz val="14"/>
      <name val="Arial"/>
      <family val="2"/>
    </font>
    <font>
      <b/>
      <u/>
      <sz val="12"/>
      <name val="Arial"/>
      <family val="2"/>
    </font>
    <font>
      <u/>
      <sz val="10"/>
      <name val="Arial"/>
      <family val="2"/>
    </font>
    <font>
      <b/>
      <sz val="11"/>
      <color rgb="FFFF0000"/>
      <name val="Arial"/>
      <family val="2"/>
    </font>
    <font>
      <b/>
      <sz val="9"/>
      <color rgb="FFFF0000"/>
      <name val="Arial"/>
      <family val="2"/>
    </font>
    <font>
      <sz val="10"/>
      <color indexed="8"/>
      <name val="Arial"/>
      <family val="2"/>
    </font>
    <font>
      <u/>
      <sz val="10"/>
      <color indexed="8"/>
      <name val="Arial"/>
      <family val="2"/>
    </font>
  </fonts>
  <fills count="9">
    <fill>
      <patternFill patternType="none"/>
    </fill>
    <fill>
      <patternFill patternType="gray125"/>
    </fill>
    <fill>
      <patternFill patternType="solid">
        <fgColor indexed="41"/>
        <bgColor indexed="64"/>
      </patternFill>
    </fill>
    <fill>
      <patternFill patternType="gray125">
        <fgColor indexed="41"/>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rgb="FFFFFF00"/>
        <bgColor indexed="64"/>
      </patternFill>
    </fill>
    <fill>
      <patternFill patternType="solid">
        <fgColor theme="5" tint="0.79998168889431442"/>
        <bgColor indexed="64"/>
      </patternFill>
    </fill>
  </fills>
  <borders count="33">
    <border>
      <left/>
      <right/>
      <top/>
      <bottom/>
      <diagonal/>
    </border>
    <border>
      <left/>
      <right/>
      <top style="thin">
        <color indexed="22"/>
      </top>
      <bottom/>
      <diagonal/>
    </border>
    <border>
      <left/>
      <right/>
      <top/>
      <bottom style="thin">
        <color indexed="64"/>
      </bottom>
      <diagonal/>
    </border>
    <border>
      <left/>
      <right/>
      <top/>
      <bottom style="thin">
        <color indexed="2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2"/>
      </left>
      <right/>
      <top style="thin">
        <color indexed="22"/>
      </top>
      <bottom/>
      <diagonal/>
    </border>
    <border>
      <left/>
      <right style="thin">
        <color indexed="22"/>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7">
    <xf numFmtId="0" fontId="0" fillId="0" borderId="0"/>
    <xf numFmtId="43" fontId="1" fillId="0" borderId="0" applyFont="0" applyFill="0" applyBorder="0" applyAlignment="0" applyProtection="0"/>
    <xf numFmtId="43" fontId="13" fillId="0" borderId="0" applyFont="0" applyFill="0" applyBorder="0" applyAlignment="0" applyProtection="0"/>
    <xf numFmtId="0" fontId="6" fillId="0" borderId="0"/>
    <xf numFmtId="9" fontId="1" fillId="0" borderId="0" applyFont="0" applyFill="0" applyBorder="0" applyAlignment="0" applyProtection="0"/>
    <xf numFmtId="9" fontId="13" fillId="0" borderId="0" applyFont="0" applyFill="0" applyBorder="0" applyAlignment="0" applyProtection="0"/>
    <xf numFmtId="44" fontId="1" fillId="0" borderId="0" applyFont="0" applyFill="0" applyBorder="0" applyAlignment="0" applyProtection="0"/>
  </cellStyleXfs>
  <cellXfs count="330">
    <xf numFmtId="0" fontId="0" fillId="0" borderId="0" xfId="0"/>
    <xf numFmtId="164" fontId="4" fillId="0" borderId="0" xfId="3" applyNumberFormat="1" applyFont="1" applyBorder="1" applyAlignment="1" applyProtection="1">
      <alignment vertical="center"/>
    </xf>
    <xf numFmtId="168" fontId="4" fillId="0" borderId="0" xfId="3" applyNumberFormat="1" applyFont="1" applyBorder="1" applyAlignment="1" applyProtection="1">
      <alignment vertical="center"/>
    </xf>
    <xf numFmtId="167" fontId="4" fillId="0" borderId="0" xfId="3" applyNumberFormat="1" applyFont="1" applyBorder="1" applyAlignment="1" applyProtection="1">
      <alignment vertical="center"/>
    </xf>
    <xf numFmtId="164" fontId="4" fillId="0" borderId="1" xfId="3" applyNumberFormat="1" applyFont="1" applyBorder="1" applyAlignment="1" applyProtection="1">
      <alignment vertical="center"/>
    </xf>
    <xf numFmtId="165" fontId="4" fillId="0" borderId="0" xfId="3" applyNumberFormat="1" applyFont="1" applyBorder="1" applyAlignment="1" applyProtection="1">
      <alignment vertical="center"/>
    </xf>
    <xf numFmtId="164" fontId="0" fillId="2" borderId="2" xfId="0" applyNumberFormat="1" applyFill="1" applyBorder="1" applyAlignment="1" applyProtection="1">
      <alignment vertical="center"/>
      <protection locked="0"/>
    </xf>
    <xf numFmtId="49" fontId="0" fillId="2" borderId="2" xfId="0" applyNumberFormat="1" applyFill="1" applyBorder="1" applyAlignment="1" applyProtection="1">
      <alignment horizontal="center" vertical="center" wrapText="1"/>
      <protection locked="0"/>
    </xf>
    <xf numFmtId="0" fontId="7" fillId="0" borderId="0" xfId="3" applyFont="1" applyBorder="1" applyAlignment="1">
      <alignment vertical="center"/>
    </xf>
    <xf numFmtId="0" fontId="7" fillId="0" borderId="0" xfId="0" applyFont="1"/>
    <xf numFmtId="0" fontId="10" fillId="0" borderId="0" xfId="0" applyFont="1"/>
    <xf numFmtId="49" fontId="4" fillId="2" borderId="2" xfId="0" applyNumberFormat="1" applyFont="1" applyFill="1" applyBorder="1" applyAlignment="1" applyProtection="1">
      <alignment horizontal="center" vertical="center" wrapText="1"/>
      <protection locked="0"/>
    </xf>
    <xf numFmtId="0" fontId="11" fillId="0" borderId="0" xfId="0" applyFont="1"/>
    <xf numFmtId="41" fontId="0" fillId="0" borderId="3" xfId="0" applyNumberFormat="1" applyBorder="1" applyAlignment="1" applyProtection="1">
      <alignment vertical="center" wrapText="1"/>
      <protection locked="0"/>
    </xf>
    <xf numFmtId="164" fontId="0" fillId="0" borderId="3" xfId="0" applyNumberFormat="1" applyBorder="1" applyAlignment="1" applyProtection="1">
      <alignment vertical="center"/>
      <protection locked="0"/>
    </xf>
    <xf numFmtId="164" fontId="0" fillId="0" borderId="1" xfId="0" applyNumberFormat="1" applyBorder="1" applyAlignment="1" applyProtection="1">
      <alignment vertical="center"/>
      <protection locked="0"/>
    </xf>
    <xf numFmtId="41" fontId="0" fillId="0" borderId="0" xfId="0" applyNumberFormat="1" applyBorder="1" applyAlignment="1" applyProtection="1">
      <alignment vertical="center"/>
    </xf>
    <xf numFmtId="49" fontId="0" fillId="0" borderId="0" xfId="0" applyNumberFormat="1" applyBorder="1" applyAlignment="1" applyProtection="1">
      <alignment horizontal="center" vertical="center"/>
    </xf>
    <xf numFmtId="49" fontId="0" fillId="0" borderId="0" xfId="0" applyNumberFormat="1" applyBorder="1" applyAlignment="1" applyProtection="1">
      <alignment horizontal="center" vertical="center" wrapText="1"/>
    </xf>
    <xf numFmtId="49" fontId="0" fillId="0" borderId="0" xfId="0" applyNumberFormat="1" applyFill="1" applyBorder="1" applyAlignment="1" applyProtection="1">
      <alignment horizontal="center" vertical="center"/>
    </xf>
    <xf numFmtId="41" fontId="0" fillId="0" borderId="0" xfId="0" applyNumberFormat="1" applyAlignment="1" applyProtection="1">
      <alignment vertical="center"/>
    </xf>
    <xf numFmtId="49" fontId="2" fillId="0" borderId="4" xfId="0" applyNumberFormat="1" applyFont="1" applyBorder="1" applyAlignment="1" applyProtection="1">
      <alignment horizontal="centerContinuous" vertical="center"/>
    </xf>
    <xf numFmtId="49" fontId="2" fillId="0" borderId="5" xfId="0" applyNumberFormat="1" applyFont="1" applyBorder="1" applyAlignment="1" applyProtection="1">
      <alignment horizontal="centerContinuous" vertical="center"/>
    </xf>
    <xf numFmtId="49" fontId="0" fillId="0" borderId="5" xfId="0" applyNumberFormat="1" applyBorder="1" applyAlignment="1" applyProtection="1">
      <alignment horizontal="centerContinuous" vertical="center" wrapText="1"/>
    </xf>
    <xf numFmtId="49" fontId="2" fillId="0" borderId="5" xfId="0" applyNumberFormat="1" applyFont="1" applyFill="1" applyBorder="1" applyAlignment="1" applyProtection="1">
      <alignment horizontal="centerContinuous" vertical="center"/>
    </xf>
    <xf numFmtId="49" fontId="0" fillId="0" borderId="5" xfId="0" applyNumberFormat="1" applyBorder="1" applyAlignment="1" applyProtection="1">
      <alignment horizontal="centerContinuous" vertical="center"/>
    </xf>
    <xf numFmtId="41" fontId="0" fillId="0" borderId="5" xfId="0" applyNumberFormat="1" applyBorder="1" applyAlignment="1" applyProtection="1">
      <alignment horizontal="centerContinuous" vertical="center"/>
    </xf>
    <xf numFmtId="41" fontId="0" fillId="0" borderId="6" xfId="0" applyNumberFormat="1" applyBorder="1" applyAlignment="1" applyProtection="1">
      <alignment horizontal="centerContinuous" vertical="center"/>
    </xf>
    <xf numFmtId="49" fontId="0" fillId="0" borderId="7" xfId="0" applyNumberFormat="1" applyBorder="1" applyAlignment="1" applyProtection="1">
      <alignment horizontal="center" vertical="center"/>
    </xf>
    <xf numFmtId="41" fontId="0" fillId="0" borderId="8" xfId="0" applyNumberFormat="1" applyBorder="1" applyAlignment="1" applyProtection="1">
      <alignment vertical="center"/>
    </xf>
    <xf numFmtId="49" fontId="0" fillId="0" borderId="7" xfId="0" applyNumberFormat="1" applyBorder="1" applyAlignment="1" applyProtection="1">
      <alignment vertical="center"/>
    </xf>
    <xf numFmtId="49" fontId="0" fillId="0" borderId="0" xfId="0" applyNumberFormat="1" applyBorder="1" applyAlignment="1" applyProtection="1">
      <alignment vertical="center"/>
    </xf>
    <xf numFmtId="49" fontId="0" fillId="0" borderId="0" xfId="0" applyNumberFormat="1" applyFill="1" applyBorder="1" applyAlignment="1" applyProtection="1">
      <alignment vertical="center"/>
    </xf>
    <xf numFmtId="41" fontId="0" fillId="0" borderId="0" xfId="0" applyNumberFormat="1" applyBorder="1" applyAlignment="1" applyProtection="1">
      <alignment horizontal="centerContinuous" vertical="center"/>
    </xf>
    <xf numFmtId="49" fontId="0" fillId="0" borderId="0" xfId="0" applyNumberFormat="1" applyBorder="1" applyAlignment="1" applyProtection="1">
      <alignment horizontal="right" vertical="center"/>
    </xf>
    <xf numFmtId="164" fontId="0" fillId="0" borderId="2" xfId="0" applyNumberFormat="1" applyBorder="1" applyAlignment="1" applyProtection="1">
      <alignment vertical="center"/>
    </xf>
    <xf numFmtId="41" fontId="0" fillId="0" borderId="2" xfId="0" applyNumberFormat="1" applyBorder="1" applyAlignment="1" applyProtection="1">
      <alignment vertical="center"/>
    </xf>
    <xf numFmtId="14" fontId="0" fillId="0" borderId="2" xfId="0" applyNumberFormat="1" applyBorder="1" applyAlignment="1" applyProtection="1">
      <alignment horizontal="center" vertical="center"/>
    </xf>
    <xf numFmtId="0" fontId="0" fillId="0" borderId="2" xfId="1" applyNumberFormat="1" applyFont="1" applyBorder="1" applyAlignment="1" applyProtection="1">
      <alignment vertical="center"/>
    </xf>
    <xf numFmtId="49" fontId="0" fillId="0" borderId="9" xfId="0" applyNumberFormat="1" applyBorder="1" applyAlignment="1" applyProtection="1">
      <alignment vertical="center"/>
    </xf>
    <xf numFmtId="49" fontId="0" fillId="0" borderId="10" xfId="0" applyNumberFormat="1" applyBorder="1" applyAlignment="1" applyProtection="1">
      <alignment vertical="center"/>
    </xf>
    <xf numFmtId="49" fontId="0" fillId="0" borderId="10" xfId="0" applyNumberFormat="1" applyBorder="1" applyAlignment="1" applyProtection="1">
      <alignment horizontal="center" vertical="center" wrapText="1"/>
    </xf>
    <xf numFmtId="49" fontId="0" fillId="0" borderId="10" xfId="0" applyNumberFormat="1" applyFill="1" applyBorder="1" applyAlignment="1" applyProtection="1">
      <alignment vertical="center"/>
    </xf>
    <xf numFmtId="49" fontId="0" fillId="0" borderId="10" xfId="0" applyNumberFormat="1" applyBorder="1" applyAlignment="1" applyProtection="1">
      <alignment horizontal="center" vertical="center"/>
    </xf>
    <xf numFmtId="41" fontId="0" fillId="0" borderId="10" xfId="0" applyNumberFormat="1" applyBorder="1" applyAlignment="1" applyProtection="1">
      <alignment vertical="center"/>
    </xf>
    <xf numFmtId="41" fontId="0" fillId="0" borderId="11" xfId="0" applyNumberFormat="1" applyBorder="1" applyAlignment="1" applyProtection="1">
      <alignment vertical="center"/>
    </xf>
    <xf numFmtId="49" fontId="0" fillId="0" borderId="0" xfId="0" applyNumberFormat="1" applyAlignment="1" applyProtection="1">
      <alignment vertical="center"/>
    </xf>
    <xf numFmtId="49" fontId="0" fillId="0" borderId="0" xfId="0" applyNumberFormat="1" applyAlignment="1" applyProtection="1">
      <alignment horizontal="center" vertical="center" wrapText="1"/>
    </xf>
    <xf numFmtId="49" fontId="0" fillId="0" borderId="0" xfId="0" applyNumberFormat="1" applyFill="1" applyAlignment="1" applyProtection="1">
      <alignment vertical="center"/>
    </xf>
    <xf numFmtId="49" fontId="0" fillId="0" borderId="0" xfId="0" applyNumberFormat="1" applyAlignment="1" applyProtection="1">
      <alignment horizontal="center" vertical="center"/>
    </xf>
    <xf numFmtId="49" fontId="0" fillId="0" borderId="12" xfId="0" applyNumberFormat="1" applyBorder="1" applyAlignment="1" applyProtection="1">
      <alignment vertical="center"/>
    </xf>
    <xf numFmtId="49" fontId="0" fillId="0" borderId="1" xfId="0" applyNumberFormat="1" applyBorder="1" applyAlignment="1" applyProtection="1">
      <alignment vertical="center"/>
    </xf>
    <xf numFmtId="49" fontId="0" fillId="0" borderId="1" xfId="0" applyNumberFormat="1" applyBorder="1" applyAlignment="1" applyProtection="1">
      <alignment horizontal="center" vertical="center" wrapText="1"/>
    </xf>
    <xf numFmtId="49" fontId="0" fillId="0" borderId="1" xfId="0" applyNumberFormat="1" applyFill="1" applyBorder="1" applyAlignment="1" applyProtection="1">
      <alignment vertical="center"/>
    </xf>
    <xf numFmtId="49" fontId="0" fillId="0" borderId="1" xfId="0" applyNumberFormat="1" applyBorder="1" applyAlignment="1" applyProtection="1">
      <alignment horizontal="center" vertical="center"/>
    </xf>
    <xf numFmtId="41" fontId="0" fillId="0" borderId="1" xfId="0" applyNumberFormat="1" applyBorder="1" applyAlignment="1" applyProtection="1">
      <alignment vertical="center"/>
    </xf>
    <xf numFmtId="41" fontId="0" fillId="0" borderId="13" xfId="0" applyNumberFormat="1" applyBorder="1" applyAlignment="1" applyProtection="1">
      <alignment vertical="center"/>
    </xf>
    <xf numFmtId="49" fontId="0" fillId="0" borderId="14" xfId="0" applyNumberFormat="1" applyBorder="1" applyAlignment="1" applyProtection="1">
      <alignment horizontal="centerContinuous" vertical="center"/>
    </xf>
    <xf numFmtId="49" fontId="0" fillId="0" borderId="0" xfId="0" applyNumberFormat="1" applyBorder="1" applyAlignment="1" applyProtection="1">
      <alignment horizontal="centerContinuous" vertical="center"/>
    </xf>
    <xf numFmtId="49" fontId="0" fillId="0" borderId="0" xfId="0" applyNumberFormat="1" applyBorder="1" applyAlignment="1" applyProtection="1">
      <alignment horizontal="centerContinuous" vertical="center" wrapText="1"/>
    </xf>
    <xf numFmtId="49" fontId="0" fillId="0" borderId="0" xfId="0" applyNumberFormat="1" applyFill="1" applyBorder="1" applyAlignment="1" applyProtection="1">
      <alignment horizontal="centerContinuous" vertical="center"/>
    </xf>
    <xf numFmtId="164" fontId="0" fillId="0" borderId="0" xfId="0" applyNumberFormat="1" applyBorder="1" applyAlignment="1" applyProtection="1">
      <alignment horizontal="centerContinuous" vertical="center"/>
    </xf>
    <xf numFmtId="164" fontId="0" fillId="0" borderId="15" xfId="0" applyNumberFormat="1" applyBorder="1" applyAlignment="1" applyProtection="1">
      <alignment vertical="center"/>
    </xf>
    <xf numFmtId="164" fontId="0" fillId="0" borderId="0" xfId="0" applyNumberFormat="1" applyAlignment="1" applyProtection="1">
      <alignment vertical="center"/>
    </xf>
    <xf numFmtId="41" fontId="0" fillId="0" borderId="16" xfId="0" applyNumberFormat="1" applyBorder="1" applyAlignment="1" applyProtection="1">
      <alignment vertical="center"/>
    </xf>
    <xf numFmtId="41" fontId="0" fillId="0" borderId="3" xfId="0" applyNumberFormat="1" applyBorder="1" applyAlignment="1" applyProtection="1">
      <alignment vertical="center"/>
    </xf>
    <xf numFmtId="41" fontId="0" fillId="0" borderId="3" xfId="0" applyNumberFormat="1" applyBorder="1" applyAlignment="1" applyProtection="1">
      <alignment vertical="center" wrapText="1"/>
    </xf>
    <xf numFmtId="41" fontId="0" fillId="0" borderId="3" xfId="0" applyNumberFormat="1" applyFill="1" applyBorder="1" applyAlignment="1" applyProtection="1">
      <alignment vertical="center"/>
    </xf>
    <xf numFmtId="164" fontId="0" fillId="0" borderId="3" xfId="0" applyNumberFormat="1" applyBorder="1" applyAlignment="1" applyProtection="1">
      <alignment vertical="center"/>
    </xf>
    <xf numFmtId="164" fontId="0" fillId="0" borderId="17" xfId="0" applyNumberFormat="1" applyBorder="1" applyAlignment="1" applyProtection="1">
      <alignment vertical="center"/>
    </xf>
    <xf numFmtId="164" fontId="0" fillId="0" borderId="0" xfId="0" applyNumberFormat="1" applyBorder="1" applyAlignment="1" applyProtection="1">
      <alignment vertical="center"/>
    </xf>
    <xf numFmtId="41" fontId="0" fillId="0" borderId="0" xfId="0" applyNumberFormat="1" applyAlignment="1" applyProtection="1">
      <alignment vertical="center" wrapText="1"/>
    </xf>
    <xf numFmtId="41" fontId="0" fillId="0" borderId="0" xfId="0" applyNumberFormat="1" applyFill="1" applyAlignment="1" applyProtection="1">
      <alignment vertical="center"/>
    </xf>
    <xf numFmtId="41" fontId="0" fillId="0" borderId="18" xfId="0" applyNumberFormat="1" applyBorder="1" applyAlignment="1" applyProtection="1">
      <alignment vertical="center"/>
    </xf>
    <xf numFmtId="41" fontId="0" fillId="0" borderId="12" xfId="0" applyNumberFormat="1" applyBorder="1" applyAlignment="1" applyProtection="1">
      <alignment vertical="center"/>
    </xf>
    <xf numFmtId="41" fontId="0" fillId="0" borderId="1" xfId="0" applyNumberFormat="1" applyFill="1" applyBorder="1" applyAlignment="1" applyProtection="1">
      <alignment vertical="center"/>
    </xf>
    <xf numFmtId="164" fontId="0" fillId="0" borderId="1" xfId="0" applyNumberFormat="1" applyBorder="1" applyAlignment="1" applyProtection="1">
      <alignment vertical="center"/>
    </xf>
    <xf numFmtId="164" fontId="0" fillId="0" borderId="12" xfId="0" applyNumberFormat="1" applyBorder="1" applyAlignment="1" applyProtection="1">
      <alignment vertical="center"/>
    </xf>
    <xf numFmtId="164" fontId="0" fillId="0" borderId="13" xfId="0" applyNumberFormat="1" applyBorder="1" applyAlignment="1" applyProtection="1">
      <alignment vertical="center"/>
    </xf>
    <xf numFmtId="49" fontId="4" fillId="0" borderId="19" xfId="0" applyNumberFormat="1" applyFont="1" applyBorder="1" applyAlignment="1" applyProtection="1">
      <alignment horizontal="center" vertical="center"/>
    </xf>
    <xf numFmtId="41" fontId="0" fillId="0" borderId="14" xfId="0" applyNumberFormat="1" applyBorder="1" applyAlignment="1" applyProtection="1">
      <alignment vertical="center"/>
    </xf>
    <xf numFmtId="41" fontId="4" fillId="0" borderId="0" xfId="0" applyNumberFormat="1" applyFont="1" applyBorder="1" applyAlignment="1" applyProtection="1">
      <alignment vertical="center"/>
    </xf>
    <xf numFmtId="41" fontId="0" fillId="0" borderId="0" xfId="0" applyNumberFormat="1" applyFill="1" applyBorder="1" applyAlignment="1" applyProtection="1">
      <alignment vertical="center"/>
    </xf>
    <xf numFmtId="164" fontId="0" fillId="0" borderId="14" xfId="0" applyNumberFormat="1" applyBorder="1" applyAlignment="1" applyProtection="1">
      <alignment vertical="center"/>
    </xf>
    <xf numFmtId="41" fontId="0" fillId="0" borderId="20" xfId="0" applyNumberFormat="1" applyBorder="1" applyAlignment="1" applyProtection="1">
      <alignment vertical="center"/>
    </xf>
    <xf numFmtId="164" fontId="0" fillId="0" borderId="16" xfId="0" applyNumberFormat="1" applyBorder="1" applyAlignment="1" applyProtection="1">
      <alignment vertical="center"/>
    </xf>
    <xf numFmtId="164" fontId="0" fillId="0" borderId="0" xfId="0" applyNumberFormat="1" applyBorder="1" applyAlignment="1" applyProtection="1">
      <alignment horizontal="right" vertical="center"/>
    </xf>
    <xf numFmtId="41" fontId="0" fillId="3" borderId="18" xfId="0" applyNumberFormat="1" applyFill="1" applyBorder="1" applyAlignment="1" applyProtection="1">
      <alignment vertical="center"/>
    </xf>
    <xf numFmtId="41" fontId="0" fillId="0" borderId="12" xfId="0" applyNumberFormat="1" applyFill="1" applyBorder="1" applyAlignment="1" applyProtection="1">
      <alignment vertical="center"/>
    </xf>
    <xf numFmtId="41" fontId="0" fillId="0" borderId="1" xfId="0" applyNumberFormat="1" applyBorder="1" applyAlignment="1" applyProtection="1">
      <alignment vertical="center" wrapText="1"/>
    </xf>
    <xf numFmtId="41" fontId="0" fillId="0" borderId="0" xfId="0" applyNumberFormat="1" applyAlignment="1" applyProtection="1">
      <alignment horizontal="center" vertical="center" wrapText="1"/>
    </xf>
    <xf numFmtId="41" fontId="0" fillId="3" borderId="19" xfId="0" applyNumberFormat="1" applyFill="1" applyBorder="1" applyAlignment="1" applyProtection="1">
      <alignment vertical="center"/>
    </xf>
    <xf numFmtId="41" fontId="0" fillId="0" borderId="14" xfId="0" applyNumberFormat="1" applyFill="1" applyBorder="1" applyAlignment="1" applyProtection="1">
      <alignment vertical="center"/>
    </xf>
    <xf numFmtId="41" fontId="0" fillId="0" borderId="0" xfId="0" applyNumberFormat="1" applyBorder="1" applyAlignment="1" applyProtection="1">
      <alignment horizontal="center" vertical="center" wrapText="1"/>
    </xf>
    <xf numFmtId="41" fontId="0" fillId="0" borderId="15" xfId="0" applyNumberFormat="1" applyBorder="1" applyAlignment="1" applyProtection="1">
      <alignment horizontal="center" vertical="center" wrapText="1"/>
    </xf>
    <xf numFmtId="41" fontId="0" fillId="0" borderId="14" xfId="0" applyNumberFormat="1" applyFill="1" applyBorder="1" applyAlignment="1" applyProtection="1">
      <alignment horizontal="center" vertical="center" wrapText="1"/>
    </xf>
    <xf numFmtId="164" fontId="0" fillId="0" borderId="0" xfId="0" applyNumberFormat="1" applyBorder="1" applyAlignment="1" applyProtection="1">
      <alignment horizontal="center" vertical="center" wrapText="1"/>
    </xf>
    <xf numFmtId="164" fontId="0" fillId="0" borderId="15" xfId="0" applyNumberFormat="1" applyBorder="1" applyAlignment="1" applyProtection="1">
      <alignment horizontal="center" vertical="center" wrapText="1"/>
    </xf>
    <xf numFmtId="164" fontId="0" fillId="0" borderId="14" xfId="0" applyNumberFormat="1" applyBorder="1" applyAlignment="1" applyProtection="1">
      <alignment horizontal="center" vertical="center" wrapText="1"/>
    </xf>
    <xf numFmtId="164" fontId="0" fillId="0" borderId="0" xfId="0" applyNumberFormat="1" applyAlignment="1" applyProtection="1">
      <alignment horizontal="center" vertical="center" wrapText="1"/>
    </xf>
    <xf numFmtId="41" fontId="0" fillId="3" borderId="20" xfId="0" applyNumberFormat="1" applyFill="1" applyBorder="1" applyAlignment="1" applyProtection="1">
      <alignment vertical="center"/>
    </xf>
    <xf numFmtId="41" fontId="0" fillId="0" borderId="16" xfId="0" applyNumberFormat="1" applyFill="1" applyBorder="1" applyAlignment="1" applyProtection="1">
      <alignment vertical="center"/>
    </xf>
    <xf numFmtId="41" fontId="0" fillId="0" borderId="17" xfId="0" applyNumberFormat="1" applyBorder="1" applyAlignment="1" applyProtection="1">
      <alignment vertical="center"/>
    </xf>
    <xf numFmtId="41" fontId="5" fillId="0" borderId="14" xfId="0" applyNumberFormat="1" applyFont="1" applyBorder="1" applyAlignment="1" applyProtection="1">
      <alignment horizontal="centerContinuous" vertical="center"/>
    </xf>
    <xf numFmtId="41" fontId="0" fillId="0" borderId="0" xfId="0" applyNumberFormat="1" applyBorder="1" applyAlignment="1" applyProtection="1">
      <alignment horizontal="centerContinuous" vertical="center" wrapText="1"/>
    </xf>
    <xf numFmtId="41" fontId="0" fillId="0" borderId="0" xfId="0" applyNumberFormat="1" applyFill="1" applyBorder="1" applyAlignment="1" applyProtection="1">
      <alignment horizontal="centerContinuous" vertical="center"/>
    </xf>
    <xf numFmtId="166" fontId="0" fillId="0" borderId="1" xfId="0" applyNumberFormat="1" applyBorder="1" applyAlignment="1" applyProtection="1">
      <alignment vertical="center"/>
    </xf>
    <xf numFmtId="41" fontId="0" fillId="0" borderId="15" xfId="0" applyNumberFormat="1" applyBorder="1" applyAlignment="1" applyProtection="1">
      <alignment vertical="center"/>
    </xf>
    <xf numFmtId="166" fontId="7" fillId="0" borderId="0" xfId="0" applyNumberFormat="1" applyFont="1" applyBorder="1" applyAlignment="1" applyProtection="1">
      <alignment horizontal="center" vertical="center"/>
    </xf>
    <xf numFmtId="10" fontId="7" fillId="0" borderId="0" xfId="4" applyNumberFormat="1" applyFont="1" applyBorder="1" applyAlignment="1" applyProtection="1">
      <alignment vertical="center"/>
    </xf>
    <xf numFmtId="169" fontId="7" fillId="0" borderId="0" xfId="0" applyNumberFormat="1" applyFont="1" applyBorder="1" applyAlignment="1" applyProtection="1">
      <alignment vertical="center"/>
    </xf>
    <xf numFmtId="166" fontId="0" fillId="0" borderId="3" xfId="0" applyNumberFormat="1" applyBorder="1" applyAlignment="1" applyProtection="1">
      <alignment vertical="center"/>
    </xf>
    <xf numFmtId="49" fontId="3" fillId="0" borderId="0" xfId="0" applyNumberFormat="1" applyFont="1" applyBorder="1" applyAlignment="1" applyProtection="1">
      <alignment horizontal="center" vertical="center" wrapText="1"/>
    </xf>
    <xf numFmtId="49" fontId="8" fillId="0" borderId="0" xfId="0" applyNumberFormat="1" applyFont="1" applyBorder="1" applyAlignment="1" applyProtection="1">
      <alignment horizontal="center" vertical="center" wrapText="1"/>
    </xf>
    <xf numFmtId="41" fontId="0" fillId="0" borderId="0" xfId="0" applyNumberFormat="1" applyBorder="1" applyAlignment="1" applyProtection="1">
      <alignment vertical="center" wrapText="1"/>
    </xf>
    <xf numFmtId="169" fontId="7" fillId="0" borderId="21" xfId="0" applyNumberFormat="1" applyFont="1" applyBorder="1" applyAlignment="1" applyProtection="1">
      <alignment vertical="center"/>
    </xf>
    <xf numFmtId="41" fontId="0" fillId="3" borderId="14" xfId="0" applyNumberFormat="1" applyFill="1" applyBorder="1" applyAlignment="1" applyProtection="1">
      <alignment vertical="center"/>
    </xf>
    <xf numFmtId="41" fontId="0" fillId="3" borderId="0" xfId="0" applyNumberFormat="1" applyFill="1" applyBorder="1" applyAlignment="1" applyProtection="1">
      <alignment vertical="center"/>
    </xf>
    <xf numFmtId="41" fontId="0" fillId="3" borderId="15" xfId="0" applyNumberFormat="1" applyFill="1" applyBorder="1" applyAlignment="1" applyProtection="1">
      <alignment vertical="center"/>
    </xf>
    <xf numFmtId="164" fontId="0" fillId="0" borderId="0" xfId="0" applyNumberFormat="1" applyFill="1" applyBorder="1" applyAlignment="1" applyProtection="1">
      <alignment vertical="center"/>
    </xf>
    <xf numFmtId="14" fontId="0" fillId="0" borderId="2" xfId="0" applyNumberFormat="1" applyFill="1" applyBorder="1" applyAlignment="1" applyProtection="1">
      <alignment horizontal="center" vertical="center"/>
    </xf>
    <xf numFmtId="164" fontId="0" fillId="0" borderId="3" xfId="0" applyNumberFormat="1" applyFill="1" applyBorder="1" applyAlignment="1" applyProtection="1">
      <alignment vertical="center"/>
    </xf>
    <xf numFmtId="164" fontId="0" fillId="0" borderId="1" xfId="0" applyNumberFormat="1" applyFill="1" applyBorder="1" applyAlignment="1" applyProtection="1">
      <alignment vertical="center"/>
    </xf>
    <xf numFmtId="166" fontId="0" fillId="0" borderId="2" xfId="0" applyNumberFormat="1" applyFill="1" applyBorder="1" applyAlignment="1" applyProtection="1">
      <alignment vertical="center"/>
    </xf>
    <xf numFmtId="1" fontId="0" fillId="0" borderId="2" xfId="0" applyNumberFormat="1" applyFill="1" applyBorder="1" applyAlignment="1" applyProtection="1">
      <alignment horizontal="center" vertical="center"/>
    </xf>
    <xf numFmtId="2" fontId="0" fillId="0" borderId="0" xfId="0" applyNumberFormat="1" applyFill="1" applyAlignment="1" applyProtection="1">
      <alignment vertical="center"/>
    </xf>
    <xf numFmtId="0" fontId="9" fillId="0" borderId="0" xfId="0" applyFont="1"/>
    <xf numFmtId="0" fontId="17" fillId="0" borderId="0" xfId="0" applyFont="1"/>
    <xf numFmtId="0" fontId="18" fillId="0" borderId="0" xfId="0" applyFont="1"/>
    <xf numFmtId="0" fontId="7" fillId="5" borderId="2" xfId="0" applyFont="1" applyFill="1" applyBorder="1" applyAlignment="1" applyProtection="1">
      <protection locked="0"/>
    </xf>
    <xf numFmtId="0" fontId="7" fillId="5" borderId="2" xfId="0" applyFont="1" applyFill="1" applyBorder="1" applyProtection="1">
      <protection locked="0"/>
    </xf>
    <xf numFmtId="164" fontId="4" fillId="2" borderId="2" xfId="3" applyNumberFormat="1" applyFont="1" applyFill="1" applyBorder="1" applyAlignment="1" applyProtection="1">
      <alignment vertical="center"/>
    </xf>
    <xf numFmtId="168" fontId="4" fillId="2" borderId="2" xfId="3" applyNumberFormat="1" applyFont="1" applyFill="1" applyBorder="1" applyAlignment="1" applyProtection="1">
      <alignment vertical="center"/>
    </xf>
    <xf numFmtId="167" fontId="4" fillId="2" borderId="2" xfId="3" applyNumberFormat="1" applyFont="1" applyFill="1" applyBorder="1" applyAlignment="1" applyProtection="1">
      <alignment vertical="center"/>
    </xf>
    <xf numFmtId="165" fontId="4" fillId="2" borderId="2" xfId="3" applyNumberFormat="1" applyFont="1" applyFill="1" applyBorder="1" applyAlignment="1" applyProtection="1">
      <alignment vertical="center"/>
    </xf>
    <xf numFmtId="14" fontId="7" fillId="5" borderId="2" xfId="0" applyNumberFormat="1" applyFont="1" applyFill="1" applyBorder="1" applyProtection="1"/>
    <xf numFmtId="0" fontId="7" fillId="5" borderId="2" xfId="0" applyFont="1" applyFill="1" applyBorder="1" applyProtection="1"/>
    <xf numFmtId="0" fontId="6" fillId="0" borderId="0" xfId="0" applyFont="1"/>
    <xf numFmtId="0" fontId="11" fillId="6" borderId="0" xfId="0" applyFont="1" applyFill="1" applyAlignment="1">
      <alignment vertical="top" wrapText="1"/>
    </xf>
    <xf numFmtId="0" fontId="11" fillId="7" borderId="0" xfId="0" applyFont="1" applyFill="1" applyAlignment="1">
      <alignment vertical="top" wrapText="1"/>
    </xf>
    <xf numFmtId="0" fontId="11" fillId="0" borderId="0" xfId="0" applyFont="1" applyAlignment="1">
      <alignment vertical="top" wrapText="1"/>
    </xf>
    <xf numFmtId="168" fontId="4" fillId="0" borderId="1" xfId="3" applyNumberFormat="1" applyFont="1" applyBorder="1" applyAlignment="1" applyProtection="1">
      <alignment vertical="center"/>
    </xf>
    <xf numFmtId="41" fontId="4" fillId="0" borderId="0" xfId="0" applyNumberFormat="1" applyFont="1" applyAlignment="1" applyProtection="1">
      <alignment vertical="center"/>
    </xf>
    <xf numFmtId="49" fontId="5" fillId="0" borderId="4" xfId="0" applyNumberFormat="1" applyFont="1" applyBorder="1" applyAlignment="1" applyProtection="1">
      <alignment horizontal="centerContinuous" vertical="center"/>
    </xf>
    <xf numFmtId="49" fontId="4" fillId="0" borderId="5" xfId="0" applyNumberFormat="1" applyFont="1" applyBorder="1" applyAlignment="1" applyProtection="1">
      <alignment horizontal="centerContinuous" vertical="center"/>
    </xf>
    <xf numFmtId="49" fontId="4" fillId="0" borderId="5" xfId="0" applyNumberFormat="1" applyFont="1" applyBorder="1" applyAlignment="1" applyProtection="1">
      <alignment horizontal="centerContinuous" vertical="center" wrapText="1"/>
    </xf>
    <xf numFmtId="41" fontId="4" fillId="0" borderId="5" xfId="0" applyNumberFormat="1" applyFont="1" applyBorder="1" applyAlignment="1" applyProtection="1">
      <alignment horizontal="centerContinuous" vertical="center"/>
    </xf>
    <xf numFmtId="41" fontId="4" fillId="0" borderId="6" xfId="0" applyNumberFormat="1" applyFont="1" applyBorder="1" applyAlignment="1" applyProtection="1">
      <alignment horizontal="centerContinuous" vertical="center"/>
    </xf>
    <xf numFmtId="49" fontId="4" fillId="0" borderId="7" xfId="0" applyNumberFormat="1" applyFont="1" applyBorder="1" applyAlignment="1" applyProtection="1">
      <alignment horizontal="center" vertical="center"/>
    </xf>
    <xf numFmtId="49" fontId="4" fillId="0" borderId="0" xfId="0" applyNumberFormat="1" applyFont="1" applyBorder="1" applyAlignment="1" applyProtection="1">
      <alignment horizontal="center" vertical="center"/>
    </xf>
    <xf numFmtId="49" fontId="4" fillId="0" borderId="0" xfId="0" applyNumberFormat="1" applyFont="1" applyBorder="1" applyAlignment="1" applyProtection="1">
      <alignment horizontal="center" vertical="center" wrapText="1"/>
    </xf>
    <xf numFmtId="41" fontId="4" fillId="0" borderId="8" xfId="0" applyNumberFormat="1" applyFont="1" applyBorder="1" applyAlignment="1" applyProtection="1">
      <alignment vertical="center"/>
    </xf>
    <xf numFmtId="49" fontId="4" fillId="0" borderId="7" xfId="0" applyNumberFormat="1" applyFont="1" applyBorder="1" applyAlignment="1" applyProtection="1">
      <alignment vertical="center"/>
    </xf>
    <xf numFmtId="49" fontId="4" fillId="0" borderId="0" xfId="0" applyNumberFormat="1" applyFont="1" applyBorder="1" applyAlignment="1" applyProtection="1">
      <alignment vertical="center"/>
    </xf>
    <xf numFmtId="41" fontId="4" fillId="0" borderId="0" xfId="0" applyNumberFormat="1" applyFont="1" applyBorder="1" applyAlignment="1" applyProtection="1">
      <alignment horizontal="centerContinuous" vertical="center"/>
    </xf>
    <xf numFmtId="41" fontId="4" fillId="0" borderId="0" xfId="0" applyNumberFormat="1" applyFont="1" applyBorder="1" applyAlignment="1" applyProtection="1">
      <alignment horizontal="right" vertical="center"/>
    </xf>
    <xf numFmtId="49" fontId="4" fillId="0" borderId="0" xfId="0" applyNumberFormat="1" applyFont="1" applyBorder="1" applyAlignment="1" applyProtection="1">
      <alignment horizontal="right" vertical="center" wrapText="1"/>
    </xf>
    <xf numFmtId="49" fontId="4" fillId="0" borderId="9" xfId="0" applyNumberFormat="1" applyFont="1" applyBorder="1" applyAlignment="1" applyProtection="1">
      <alignment vertical="center"/>
    </xf>
    <xf numFmtId="49" fontId="4" fillId="0" borderId="10" xfId="0" applyNumberFormat="1" applyFont="1" applyBorder="1" applyAlignment="1" applyProtection="1">
      <alignment vertical="center"/>
    </xf>
    <xf numFmtId="49" fontId="4" fillId="0" borderId="10" xfId="0" applyNumberFormat="1" applyFont="1" applyBorder="1" applyAlignment="1" applyProtection="1">
      <alignment horizontal="center" vertical="center"/>
    </xf>
    <xf numFmtId="49" fontId="4" fillId="0" borderId="10" xfId="0" applyNumberFormat="1" applyFont="1" applyBorder="1" applyAlignment="1" applyProtection="1">
      <alignment horizontal="center" vertical="center" wrapText="1"/>
    </xf>
    <xf numFmtId="41" fontId="4" fillId="0" borderId="10" xfId="0" applyNumberFormat="1" applyFont="1" applyBorder="1" applyAlignment="1" applyProtection="1">
      <alignment vertical="center"/>
    </xf>
    <xf numFmtId="41" fontId="4" fillId="0" borderId="11" xfId="0" applyNumberFormat="1" applyFont="1" applyBorder="1" applyAlignment="1" applyProtection="1">
      <alignment vertical="center"/>
    </xf>
    <xf numFmtId="49" fontId="4" fillId="0" borderId="0" xfId="0" applyNumberFormat="1" applyFont="1" applyAlignment="1" applyProtection="1">
      <alignment vertical="center"/>
    </xf>
    <xf numFmtId="49" fontId="4" fillId="0" borderId="0" xfId="0" applyNumberFormat="1" applyFont="1" applyAlignment="1" applyProtection="1">
      <alignment horizontal="center" vertical="center"/>
    </xf>
    <xf numFmtId="49" fontId="4" fillId="0" borderId="0" xfId="0" applyNumberFormat="1" applyFont="1" applyAlignment="1" applyProtection="1">
      <alignment horizontal="center" vertical="center" wrapText="1"/>
    </xf>
    <xf numFmtId="0" fontId="4" fillId="0" borderId="12" xfId="3" applyFont="1" applyBorder="1" applyAlignment="1" applyProtection="1">
      <alignment vertical="center"/>
    </xf>
    <xf numFmtId="0" fontId="4" fillId="0" borderId="1" xfId="3" applyFont="1" applyBorder="1" applyAlignment="1" applyProtection="1">
      <alignment vertical="center"/>
    </xf>
    <xf numFmtId="10" fontId="4" fillId="0" borderId="1" xfId="3" applyNumberFormat="1" applyFont="1" applyBorder="1" applyAlignment="1" applyProtection="1">
      <alignment vertical="center"/>
    </xf>
    <xf numFmtId="0" fontId="4" fillId="0" borderId="13" xfId="3" applyFont="1" applyBorder="1" applyAlignment="1" applyProtection="1">
      <alignment vertical="center"/>
    </xf>
    <xf numFmtId="0" fontId="4" fillId="0" borderId="0" xfId="3" applyFont="1" applyAlignment="1" applyProtection="1">
      <alignment vertical="center"/>
    </xf>
    <xf numFmtId="0" fontId="4" fillId="0" borderId="14" xfId="3" applyFont="1" applyBorder="1" applyAlignment="1" applyProtection="1">
      <alignment vertical="center"/>
    </xf>
    <xf numFmtId="0" fontId="4" fillId="0" borderId="0" xfId="3" applyFont="1" applyBorder="1" applyAlignment="1" applyProtection="1">
      <alignment horizontal="centerContinuous" vertical="center"/>
    </xf>
    <xf numFmtId="0" fontId="4" fillId="0" borderId="0" xfId="3" applyFont="1" applyBorder="1" applyAlignment="1" applyProtection="1">
      <alignment vertical="center"/>
    </xf>
    <xf numFmtId="14" fontId="4" fillId="0" borderId="0" xfId="0" applyNumberFormat="1" applyFont="1" applyBorder="1" applyAlignment="1" applyProtection="1">
      <alignment horizontal="centerContinuous" vertical="center"/>
    </xf>
    <xf numFmtId="0" fontId="4" fillId="0" borderId="15" xfId="3" applyFont="1" applyBorder="1" applyAlignment="1" applyProtection="1">
      <alignment vertical="center"/>
    </xf>
    <xf numFmtId="0" fontId="4" fillId="0" borderId="16" xfId="3" applyFont="1" applyBorder="1" applyAlignment="1" applyProtection="1">
      <alignment vertical="center"/>
    </xf>
    <xf numFmtId="0" fontId="4" fillId="0" borderId="3" xfId="3" applyFont="1" applyBorder="1" applyAlignment="1" applyProtection="1">
      <alignment vertical="center"/>
    </xf>
    <xf numFmtId="0" fontId="4" fillId="0" borderId="17" xfId="3" applyFont="1" applyBorder="1" applyAlignment="1" applyProtection="1">
      <alignment vertical="center"/>
    </xf>
    <xf numFmtId="0" fontId="4" fillId="0" borderId="0" xfId="3" applyFont="1" applyBorder="1" applyAlignment="1" applyProtection="1">
      <alignment horizontal="center" vertical="center"/>
    </xf>
    <xf numFmtId="49" fontId="4" fillId="0" borderId="0" xfId="3" applyNumberFormat="1" applyFont="1" applyBorder="1" applyAlignment="1" applyProtection="1">
      <alignment horizontal="centerContinuous" vertical="center"/>
    </xf>
    <xf numFmtId="0" fontId="9" fillId="0" borderId="0" xfId="3" applyFont="1" applyBorder="1" applyAlignment="1" applyProtection="1">
      <alignment horizontal="centerContinuous" vertical="center"/>
    </xf>
    <xf numFmtId="0" fontId="4" fillId="0" borderId="18" xfId="3" applyFont="1" applyBorder="1" applyAlignment="1" applyProtection="1">
      <alignment vertical="center"/>
    </xf>
    <xf numFmtId="49" fontId="4" fillId="0" borderId="15" xfId="3" applyNumberFormat="1" applyFont="1" applyBorder="1" applyAlignment="1" applyProtection="1">
      <alignment horizontal="center" vertical="center"/>
    </xf>
    <xf numFmtId="49" fontId="4" fillId="0" borderId="19" xfId="3" applyNumberFormat="1" applyFont="1" applyBorder="1" applyAlignment="1" applyProtection="1">
      <alignment horizontal="center" vertical="center"/>
    </xf>
    <xf numFmtId="49" fontId="4" fillId="0" borderId="17" xfId="3" applyNumberFormat="1" applyFont="1" applyBorder="1" applyAlignment="1" applyProtection="1">
      <alignment horizontal="center" vertical="center"/>
    </xf>
    <xf numFmtId="49" fontId="4" fillId="0" borderId="20" xfId="3" applyNumberFormat="1" applyFont="1" applyBorder="1" applyAlignment="1" applyProtection="1">
      <alignment horizontal="center" vertical="center"/>
    </xf>
    <xf numFmtId="164" fontId="4" fillId="0" borderId="3" xfId="3" applyNumberFormat="1" applyFont="1" applyBorder="1" applyAlignment="1" applyProtection="1">
      <alignment vertical="center"/>
    </xf>
    <xf numFmtId="49" fontId="4" fillId="0" borderId="13" xfId="3" applyNumberFormat="1" applyFont="1" applyBorder="1" applyAlignment="1" applyProtection="1">
      <alignment horizontal="center" vertical="center"/>
    </xf>
    <xf numFmtId="49" fontId="4" fillId="0" borderId="18" xfId="3" applyNumberFormat="1" applyFont="1" applyBorder="1" applyAlignment="1" applyProtection="1">
      <alignment horizontal="center" vertical="center"/>
    </xf>
    <xf numFmtId="0" fontId="7" fillId="0" borderId="14" xfId="3" applyFont="1" applyBorder="1" applyAlignment="1" applyProtection="1">
      <alignment vertical="center"/>
    </xf>
    <xf numFmtId="0" fontId="7" fillId="0" borderId="0" xfId="3" applyFont="1" applyBorder="1" applyAlignment="1" applyProtection="1">
      <alignment horizontal="centerContinuous" vertical="center"/>
    </xf>
    <xf numFmtId="0" fontId="7" fillId="0" borderId="0" xfId="3" applyFont="1" applyBorder="1" applyAlignment="1" applyProtection="1">
      <alignment vertical="center"/>
    </xf>
    <xf numFmtId="0" fontId="7" fillId="0" borderId="15" xfId="3" applyFont="1" applyBorder="1" applyAlignment="1" applyProtection="1">
      <alignment vertical="center"/>
    </xf>
    <xf numFmtId="0" fontId="7" fillId="0" borderId="0" xfId="3" applyFont="1" applyAlignment="1" applyProtection="1">
      <alignment vertical="center"/>
    </xf>
    <xf numFmtId="0" fontId="5" fillId="0" borderId="0" xfId="3" applyFont="1" applyBorder="1" applyAlignment="1" applyProtection="1">
      <alignment horizontal="centerContinuous" vertical="center"/>
    </xf>
    <xf numFmtId="0" fontId="4" fillId="0" borderId="20" xfId="3" applyFont="1" applyBorder="1" applyAlignment="1" applyProtection="1">
      <alignment vertical="center"/>
    </xf>
    <xf numFmtId="166" fontId="4" fillId="0" borderId="0" xfId="3" applyNumberFormat="1" applyFont="1" applyBorder="1" applyAlignment="1" applyProtection="1">
      <alignment vertical="center"/>
    </xf>
    <xf numFmtId="49" fontId="4" fillId="0" borderId="0" xfId="3" applyNumberFormat="1" applyFont="1" applyAlignment="1" applyProtection="1">
      <alignment horizontal="center" vertical="center"/>
    </xf>
    <xf numFmtId="164" fontId="4" fillId="0" borderId="0" xfId="3" applyNumberFormat="1" applyFont="1" applyAlignment="1" applyProtection="1">
      <alignment vertical="center"/>
    </xf>
    <xf numFmtId="0" fontId="0" fillId="0" borderId="0" xfId="0" applyAlignment="1">
      <alignment vertical="top"/>
    </xf>
    <xf numFmtId="0" fontId="10" fillId="0" borderId="0" xfId="0" applyFont="1" applyAlignment="1">
      <alignment vertical="top" wrapText="1"/>
    </xf>
    <xf numFmtId="0" fontId="11" fillId="0" borderId="0" xfId="0" applyFont="1" applyAlignment="1">
      <alignment vertical="top"/>
    </xf>
    <xf numFmtId="0" fontId="2" fillId="4" borderId="0" xfId="0" applyFont="1" applyFill="1" applyAlignment="1">
      <alignment vertical="top"/>
    </xf>
    <xf numFmtId="0" fontId="17" fillId="0" borderId="0" xfId="0" applyFont="1" applyAlignment="1">
      <alignment vertical="top" wrapText="1"/>
    </xf>
    <xf numFmtId="171" fontId="19" fillId="8" borderId="21" xfId="0" applyNumberFormat="1" applyFont="1" applyFill="1" applyBorder="1" applyAlignment="1">
      <alignment horizontal="center"/>
    </xf>
    <xf numFmtId="0" fontId="20" fillId="8" borderId="21" xfId="0" applyFont="1" applyFill="1" applyBorder="1" applyAlignment="1">
      <alignment horizontal="center"/>
    </xf>
    <xf numFmtId="0" fontId="0" fillId="0" borderId="0" xfId="0" applyAlignment="1">
      <alignment horizontal="left"/>
    </xf>
    <xf numFmtId="17" fontId="0" fillId="0" borderId="29" xfId="0" applyNumberFormat="1" applyBorder="1" applyAlignment="1">
      <alignment horizontal="center"/>
    </xf>
    <xf numFmtId="17" fontId="0" fillId="0" borderId="29" xfId="0" applyNumberFormat="1" applyBorder="1"/>
    <xf numFmtId="17" fontId="19" fillId="0" borderId="29" xfId="0" applyNumberFormat="1" applyFont="1" applyBorder="1" applyAlignment="1">
      <alignment horizontal="center"/>
    </xf>
    <xf numFmtId="17" fontId="19" fillId="0" borderId="29" xfId="0" applyNumberFormat="1" applyFont="1" applyFill="1" applyBorder="1" applyAlignment="1">
      <alignment horizontal="center"/>
    </xf>
    <xf numFmtId="17" fontId="0" fillId="0" borderId="26" xfId="0" applyNumberFormat="1" applyFill="1" applyBorder="1" applyAlignment="1">
      <alignment horizontal="center"/>
    </xf>
    <xf numFmtId="17" fontId="0" fillId="0" borderId="28" xfId="0" applyNumberFormat="1" applyBorder="1" applyAlignment="1">
      <alignment horizontal="center"/>
    </xf>
    <xf numFmtId="17" fontId="0" fillId="0" borderId="29" xfId="0" applyNumberFormat="1" applyFill="1" applyBorder="1" applyAlignment="1">
      <alignment horizontal="center"/>
    </xf>
    <xf numFmtId="17" fontId="0" fillId="0" borderId="21" xfId="0" applyNumberFormat="1" applyFill="1" applyBorder="1" applyAlignment="1">
      <alignment horizontal="center"/>
    </xf>
    <xf numFmtId="17" fontId="0" fillId="8" borderId="21" xfId="0" applyNumberFormat="1" applyFill="1" applyBorder="1" applyAlignment="1">
      <alignment horizontal="center"/>
    </xf>
    <xf numFmtId="14" fontId="0" fillId="0" borderId="21" xfId="0" applyNumberFormat="1" applyBorder="1" applyAlignment="1">
      <alignment horizontal="center"/>
    </xf>
    <xf numFmtId="14" fontId="0" fillId="0" borderId="21" xfId="0" applyNumberFormat="1" applyBorder="1"/>
    <xf numFmtId="14" fontId="19" fillId="0" borderId="21" xfId="0" applyNumberFormat="1" applyFont="1" applyBorder="1"/>
    <xf numFmtId="14" fontId="19" fillId="0" borderId="21" xfId="0" applyNumberFormat="1" applyFont="1" applyFill="1" applyBorder="1"/>
    <xf numFmtId="14" fontId="0" fillId="0" borderId="22" xfId="0" applyNumberFormat="1" applyBorder="1"/>
    <xf numFmtId="14" fontId="0" fillId="0" borderId="23" xfId="0" applyNumberFormat="1" applyBorder="1" applyAlignment="1">
      <alignment horizontal="center"/>
    </xf>
    <xf numFmtId="14" fontId="0" fillId="0" borderId="21" xfId="0" applyNumberFormat="1" applyFill="1" applyBorder="1" applyAlignment="1">
      <alignment horizontal="center"/>
    </xf>
    <xf numFmtId="171" fontId="0" fillId="0" borderId="21" xfId="0" applyNumberFormat="1" applyBorder="1" applyAlignment="1">
      <alignment horizontal="center"/>
    </xf>
    <xf numFmtId="171" fontId="0" fillId="0" borderId="21" xfId="0" applyNumberFormat="1" applyBorder="1"/>
    <xf numFmtId="171" fontId="19" fillId="0" borderId="21" xfId="0" applyNumberFormat="1" applyFont="1" applyBorder="1" applyAlignment="1">
      <alignment horizontal="center"/>
    </xf>
    <xf numFmtId="171" fontId="19" fillId="0" borderId="21" xfId="0" applyNumberFormat="1" applyFont="1" applyFill="1" applyBorder="1" applyAlignment="1">
      <alignment horizontal="center"/>
    </xf>
    <xf numFmtId="171" fontId="19" fillId="0" borderId="27" xfId="0" applyNumberFormat="1" applyFont="1" applyFill="1" applyBorder="1" applyAlignment="1">
      <alignment horizontal="center"/>
    </xf>
    <xf numFmtId="171" fontId="19" fillId="0" borderId="29" xfId="0" applyNumberFormat="1" applyFont="1" applyFill="1" applyBorder="1" applyAlignment="1">
      <alignment horizontal="center"/>
    </xf>
    <xf numFmtId="171" fontId="19" fillId="0" borderId="28" xfId="0" applyNumberFormat="1" applyFont="1" applyFill="1" applyBorder="1" applyAlignment="1">
      <alignment horizontal="center"/>
    </xf>
    <xf numFmtId="5" fontId="0" fillId="0" borderId="21" xfId="0" applyNumberFormat="1" applyBorder="1"/>
    <xf numFmtId="173" fontId="0" fillId="0" borderId="21" xfId="0" applyNumberFormat="1" applyBorder="1"/>
    <xf numFmtId="5" fontId="19" fillId="0" borderId="21" xfId="0" applyNumberFormat="1" applyFont="1" applyBorder="1"/>
    <xf numFmtId="5" fontId="19" fillId="0" borderId="21" xfId="0" applyNumberFormat="1" applyFont="1" applyFill="1" applyBorder="1"/>
    <xf numFmtId="173" fontId="0" fillId="0" borderId="21" xfId="0" applyNumberFormat="1" applyFill="1" applyBorder="1"/>
    <xf numFmtId="6" fontId="0" fillId="0" borderId="21" xfId="0" applyNumberFormat="1" applyBorder="1"/>
    <xf numFmtId="6" fontId="0" fillId="8" borderId="21" xfId="0" applyNumberFormat="1" applyFill="1" applyBorder="1"/>
    <xf numFmtId="172" fontId="0" fillId="0" borderId="21" xfId="0" applyNumberFormat="1" applyBorder="1"/>
    <xf numFmtId="0" fontId="0" fillId="0" borderId="21" xfId="0" applyBorder="1"/>
    <xf numFmtId="172" fontId="19" fillId="0" borderId="21" xfId="0" applyNumberFormat="1" applyFont="1" applyBorder="1"/>
    <xf numFmtId="172" fontId="19" fillId="0" borderId="21" xfId="0" applyNumberFormat="1" applyFont="1" applyFill="1" applyBorder="1"/>
    <xf numFmtId="0" fontId="0" fillId="0" borderId="21" xfId="0" applyFill="1" applyBorder="1"/>
    <xf numFmtId="0" fontId="0" fillId="8" borderId="21" xfId="0" applyFill="1" applyBorder="1"/>
    <xf numFmtId="174" fontId="0" fillId="0" borderId="21" xfId="0" applyNumberFormat="1" applyBorder="1"/>
    <xf numFmtId="174" fontId="19" fillId="0" borderId="21" xfId="0" applyNumberFormat="1" applyFont="1" applyBorder="1"/>
    <xf numFmtId="174" fontId="19" fillId="0" borderId="21" xfId="0" applyNumberFormat="1" applyFont="1" applyFill="1" applyBorder="1"/>
    <xf numFmtId="0" fontId="6" fillId="0" borderId="21" xfId="0" applyFont="1" applyBorder="1"/>
    <xf numFmtId="175" fontId="0" fillId="0" borderId="21" xfId="0" applyNumberFormat="1" applyFill="1" applyBorder="1"/>
    <xf numFmtId="0" fontId="0" fillId="0" borderId="30" xfId="0" applyBorder="1"/>
    <xf numFmtId="176" fontId="6" fillId="0" borderId="30" xfId="0" applyNumberFormat="1" applyFont="1" applyBorder="1"/>
    <xf numFmtId="176" fontId="0" fillId="0" borderId="30" xfId="0" applyNumberFormat="1" applyBorder="1"/>
    <xf numFmtId="176" fontId="0" fillId="0" borderId="21" xfId="0" applyNumberFormat="1" applyFill="1" applyBorder="1"/>
    <xf numFmtId="177" fontId="0" fillId="0" borderId="21" xfId="0" applyNumberFormat="1" applyBorder="1"/>
    <xf numFmtId="172" fontId="0" fillId="0" borderId="29" xfId="0" applyNumberFormat="1" applyBorder="1"/>
    <xf numFmtId="172" fontId="6" fillId="0" borderId="29" xfId="0" applyNumberFormat="1" applyFont="1" applyBorder="1"/>
    <xf numFmtId="172" fontId="0" fillId="0" borderId="21" xfId="0" applyNumberFormat="1" applyBorder="1" applyAlignment="1">
      <alignment horizontal="right"/>
    </xf>
    <xf numFmtId="172" fontId="0" fillId="0" borderId="21" xfId="0" applyNumberFormat="1" applyFill="1" applyBorder="1" applyAlignment="1">
      <alignment horizontal="right"/>
    </xf>
    <xf numFmtId="172" fontId="0" fillId="8" borderId="21" xfId="0" applyNumberFormat="1" applyFill="1" applyBorder="1" applyAlignment="1">
      <alignment horizontal="right"/>
    </xf>
    <xf numFmtId="172" fontId="6" fillId="0" borderId="21" xfId="0" applyNumberFormat="1" applyFont="1" applyBorder="1"/>
    <xf numFmtId="172" fontId="0" fillId="0" borderId="30" xfId="0" applyNumberFormat="1" applyBorder="1"/>
    <xf numFmtId="0" fontId="0" fillId="0" borderId="0" xfId="0" applyBorder="1" applyAlignment="1">
      <alignment horizontal="center"/>
    </xf>
    <xf numFmtId="0" fontId="16" fillId="0" borderId="29" xfId="0" applyFont="1" applyBorder="1" applyAlignment="1">
      <alignment horizontal="center"/>
    </xf>
    <xf numFmtId="171" fontId="16" fillId="0" borderId="29" xfId="0" applyNumberFormat="1" applyFont="1" applyBorder="1" applyAlignment="1">
      <alignment horizontal="center"/>
    </xf>
    <xf numFmtId="0" fontId="20" fillId="0" borderId="29" xfId="0" applyFont="1" applyBorder="1" applyAlignment="1">
      <alignment horizontal="center"/>
    </xf>
    <xf numFmtId="0" fontId="20" fillId="0" borderId="29" xfId="0" applyFont="1" applyFill="1" applyBorder="1" applyAlignment="1">
      <alignment horizontal="center"/>
    </xf>
    <xf numFmtId="0" fontId="20" fillId="0" borderId="30" xfId="0" applyFont="1" applyFill="1" applyBorder="1" applyAlignment="1">
      <alignment horizontal="center"/>
    </xf>
    <xf numFmtId="0" fontId="20" fillId="0" borderId="31" xfId="0" applyFont="1" applyFill="1" applyBorder="1" applyAlignment="1">
      <alignment horizontal="center"/>
    </xf>
    <xf numFmtId="0" fontId="20" fillId="0" borderId="21" xfId="0" applyFont="1" applyFill="1" applyBorder="1" applyAlignment="1">
      <alignment horizontal="center"/>
    </xf>
    <xf numFmtId="0" fontId="0" fillId="0" borderId="21" xfId="0" applyBorder="1" applyAlignment="1">
      <alignment horizontal="center"/>
    </xf>
    <xf numFmtId="178" fontId="0" fillId="0" borderId="21" xfId="0" applyNumberFormat="1" applyBorder="1" applyAlignment="1">
      <alignment horizontal="center"/>
    </xf>
    <xf numFmtId="178" fontId="19" fillId="0" borderId="21" xfId="0" applyNumberFormat="1" applyFont="1" applyBorder="1" applyAlignment="1">
      <alignment horizontal="center"/>
    </xf>
    <xf numFmtId="178" fontId="19" fillId="0" borderId="21" xfId="0" applyNumberFormat="1" applyFont="1" applyFill="1" applyBorder="1" applyAlignment="1">
      <alignment horizontal="center"/>
    </xf>
    <xf numFmtId="178" fontId="0" fillId="0" borderId="21" xfId="0" applyNumberFormat="1" applyFill="1" applyBorder="1" applyAlignment="1">
      <alignment horizontal="center"/>
    </xf>
    <xf numFmtId="178" fontId="0" fillId="0" borderId="21" xfId="0" applyNumberFormat="1" applyBorder="1"/>
    <xf numFmtId="44" fontId="0" fillId="0" borderId="21" xfId="6" applyFont="1" applyFill="1" applyBorder="1" applyAlignment="1">
      <alignment horizontal="center"/>
    </xf>
    <xf numFmtId="44" fontId="0" fillId="8" borderId="21" xfId="6" applyFont="1" applyFill="1" applyBorder="1" applyAlignment="1">
      <alignment horizontal="center"/>
    </xf>
    <xf numFmtId="5" fontId="0" fillId="0" borderId="21" xfId="0" applyNumberFormat="1" applyBorder="1" applyAlignment="1">
      <alignment horizontal="center"/>
    </xf>
    <xf numFmtId="5" fontId="19" fillId="0" borderId="21" xfId="0" applyNumberFormat="1" applyFont="1" applyBorder="1" applyAlignment="1">
      <alignment horizontal="center"/>
    </xf>
    <xf numFmtId="5" fontId="19" fillId="0" borderId="21" xfId="0" applyNumberFormat="1" applyFont="1" applyFill="1" applyBorder="1" applyAlignment="1">
      <alignment horizontal="center"/>
    </xf>
    <xf numFmtId="5" fontId="0" fillId="0" borderId="22" xfId="0" applyNumberFormat="1" applyFill="1" applyBorder="1" applyAlignment="1">
      <alignment horizontal="center"/>
    </xf>
    <xf numFmtId="5" fontId="0" fillId="0" borderId="21" xfId="0" applyNumberFormat="1" applyFill="1" applyBorder="1" applyAlignment="1">
      <alignment horizontal="center"/>
    </xf>
    <xf numFmtId="5" fontId="0" fillId="8" borderId="21" xfId="0" applyNumberFormat="1" applyFill="1" applyBorder="1" applyAlignment="1">
      <alignment horizontal="center"/>
    </xf>
    <xf numFmtId="0" fontId="0" fillId="0" borderId="0" xfId="0" applyAlignment="1"/>
    <xf numFmtId="38" fontId="0" fillId="0" borderId="21" xfId="0" applyNumberFormat="1" applyBorder="1"/>
    <xf numFmtId="38" fontId="19" fillId="0" borderId="21" xfId="0" applyNumberFormat="1" applyFont="1" applyBorder="1"/>
    <xf numFmtId="38" fontId="19" fillId="0" borderId="21" xfId="0" applyNumberFormat="1" applyFont="1" applyFill="1" applyBorder="1"/>
    <xf numFmtId="38" fontId="6" fillId="0" borderId="21" xfId="0" applyNumberFormat="1" applyFont="1" applyBorder="1"/>
    <xf numFmtId="38" fontId="6" fillId="0" borderId="22" xfId="0" applyNumberFormat="1" applyFont="1" applyBorder="1"/>
    <xf numFmtId="38" fontId="0" fillId="0" borderId="22" xfId="0" applyNumberFormat="1" applyFill="1" applyBorder="1"/>
    <xf numFmtId="38" fontId="0" fillId="0" borderId="21" xfId="0" applyNumberFormat="1" applyFill="1" applyBorder="1"/>
    <xf numFmtId="38" fontId="0" fillId="8" borderId="21" xfId="0" applyNumberFormat="1" applyFill="1" applyBorder="1"/>
    <xf numFmtId="38" fontId="0" fillId="0" borderId="0" xfId="0" applyNumberFormat="1"/>
    <xf numFmtId="0" fontId="19" fillId="0" borderId="0" xfId="0" applyFont="1"/>
    <xf numFmtId="0" fontId="19" fillId="0" borderId="0" xfId="0" applyFont="1" applyFill="1"/>
    <xf numFmtId="0" fontId="0" fillId="0" borderId="0" xfId="0" applyFill="1"/>
    <xf numFmtId="14" fontId="0" fillId="8" borderId="21" xfId="0" applyNumberFormat="1" applyFill="1" applyBorder="1" applyAlignment="1">
      <alignment horizontal="center"/>
    </xf>
    <xf numFmtId="170" fontId="7" fillId="5" borderId="2" xfId="1" applyNumberFormat="1" applyFont="1" applyFill="1" applyBorder="1" applyProtection="1">
      <protection locked="0"/>
    </xf>
    <xf numFmtId="179" fontId="7" fillId="5" borderId="2" xfId="1" applyNumberFormat="1" applyFont="1" applyFill="1" applyBorder="1" applyProtection="1">
      <protection locked="0"/>
    </xf>
    <xf numFmtId="164" fontId="0" fillId="0" borderId="2" xfId="0" applyNumberFormat="1" applyBorder="1" applyAlignment="1" applyProtection="1">
      <alignment horizontal="center" vertical="center"/>
    </xf>
    <xf numFmtId="0" fontId="0" fillId="0" borderId="21" xfId="0" applyBorder="1" applyAlignment="1">
      <alignment horizontal="center"/>
    </xf>
    <xf numFmtId="0" fontId="0" fillId="0" borderId="21" xfId="0" applyBorder="1" applyAlignment="1"/>
    <xf numFmtId="0" fontId="0" fillId="0" borderId="25" xfId="0" applyBorder="1" applyAlignment="1">
      <alignment horizontal="center"/>
    </xf>
    <xf numFmtId="0" fontId="0" fillId="0" borderId="32" xfId="0" applyBorder="1" applyAlignment="1"/>
    <xf numFmtId="0" fontId="0" fillId="0" borderId="22" xfId="0" applyBorder="1" applyAlignment="1">
      <alignment horizontal="center"/>
    </xf>
    <xf numFmtId="0" fontId="0" fillId="0" borderId="23" xfId="0" applyBorder="1" applyAlignment="1"/>
    <xf numFmtId="0" fontId="0" fillId="0" borderId="22" xfId="0" applyBorder="1" applyAlignment="1"/>
    <xf numFmtId="0" fontId="0" fillId="0" borderId="24" xfId="0" applyBorder="1" applyAlignment="1"/>
    <xf numFmtId="0" fontId="14" fillId="0" borderId="26" xfId="0" applyFont="1" applyBorder="1" applyAlignment="1">
      <alignment horizontal="left"/>
    </xf>
    <xf numFmtId="0" fontId="14" fillId="0" borderId="0" xfId="0" applyFont="1" applyBorder="1" applyAlignment="1">
      <alignment horizontal="left"/>
    </xf>
    <xf numFmtId="0" fontId="15" fillId="0" borderId="27" xfId="0" applyFont="1" applyBorder="1" applyAlignment="1">
      <alignment horizontal="left"/>
    </xf>
    <xf numFmtId="0" fontId="15" fillId="0" borderId="2" xfId="0" applyFont="1" applyBorder="1" applyAlignment="1">
      <alignment horizontal="left"/>
    </xf>
    <xf numFmtId="0" fontId="0" fillId="0" borderId="24" xfId="0" applyBorder="1" applyAlignment="1">
      <alignment horizontal="center"/>
    </xf>
    <xf numFmtId="0" fontId="0" fillId="0" borderId="27" xfId="0" applyBorder="1" applyAlignment="1"/>
    <xf numFmtId="0" fontId="0" fillId="0" borderId="2" xfId="0" applyBorder="1" applyAlignment="1"/>
    <xf numFmtId="0" fontId="0" fillId="0" borderId="28" xfId="0" applyBorder="1" applyAlignment="1"/>
    <xf numFmtId="0" fontId="0" fillId="0" borderId="22" xfId="0" applyBorder="1" applyAlignment="1">
      <alignment horizontal="left"/>
    </xf>
    <xf numFmtId="0" fontId="0" fillId="0" borderId="24" xfId="0" applyBorder="1" applyAlignment="1">
      <alignment horizontal="left"/>
    </xf>
    <xf numFmtId="0" fontId="0" fillId="0" borderId="23" xfId="0" applyBorder="1" applyAlignment="1">
      <alignment horizontal="left"/>
    </xf>
    <xf numFmtId="0" fontId="0" fillId="0" borderId="23" xfId="0" applyBorder="1" applyAlignment="1">
      <alignment horizontal="center"/>
    </xf>
    <xf numFmtId="0" fontId="6" fillId="0" borderId="22" xfId="0" applyFont="1" applyBorder="1" applyAlignment="1"/>
    <xf numFmtId="0" fontId="0" fillId="0" borderId="31" xfId="0" applyBorder="1" applyAlignment="1">
      <alignment horizontal="left"/>
    </xf>
    <xf numFmtId="0" fontId="0" fillId="0" borderId="25" xfId="0" applyBorder="1" applyAlignment="1">
      <alignment horizontal="left"/>
    </xf>
    <xf numFmtId="0" fontId="0" fillId="0" borderId="27" xfId="0" applyBorder="1" applyAlignment="1">
      <alignment horizontal="left"/>
    </xf>
    <xf numFmtId="0" fontId="0" fillId="0" borderId="2" xfId="0" applyBorder="1" applyAlignment="1">
      <alignment horizontal="left"/>
    </xf>
    <xf numFmtId="0" fontId="0" fillId="0" borderId="0" xfId="0" applyBorder="1" applyAlignment="1">
      <alignment horizontal="center"/>
    </xf>
    <xf numFmtId="0" fontId="6" fillId="0" borderId="29" xfId="0" applyFont="1" applyBorder="1" applyAlignment="1"/>
    <xf numFmtId="0" fontId="0" fillId="0" borderId="29" xfId="0" applyBorder="1" applyAlignment="1"/>
    <xf numFmtId="0" fontId="6" fillId="0" borderId="27" xfId="0" applyFont="1" applyBorder="1" applyAlignment="1">
      <alignment horizontal="left"/>
    </xf>
    <xf numFmtId="0" fontId="6" fillId="0" borderId="2" xfId="0" applyFont="1" applyBorder="1" applyAlignment="1">
      <alignment horizontal="left"/>
    </xf>
  </cellXfs>
  <cellStyles count="7">
    <cellStyle name="Comma" xfId="1" builtinId="3"/>
    <cellStyle name="Comma 2" xfId="2" xr:uid="{00000000-0005-0000-0000-000001000000}"/>
    <cellStyle name="Currency" xfId="6" builtinId="4"/>
    <cellStyle name="Normal" xfId="0" builtinId="0"/>
    <cellStyle name="Normal_FRV Forms" xfId="3" xr:uid="{00000000-0005-0000-0000-000004000000}"/>
    <cellStyle name="Percent" xfId="4" builtinId="5"/>
    <cellStyle name="Percent 2"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Clients\FRV\RSMeansData-2022%2002%2006%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 Instructions"/>
      <sheetName val="Old Square Foot Costs"/>
      <sheetName val="New Instructions"/>
      <sheetName val="Calculation"/>
      <sheetName val="RS Means"/>
      <sheetName val="Update Guide (New)"/>
    </sheetNames>
    <sheetDataSet>
      <sheetData sheetId="0" refreshError="1"/>
      <sheetData sheetId="1" refreshError="1"/>
      <sheetData sheetId="2" refreshError="1"/>
      <sheetData sheetId="3">
        <row r="13">
          <cell r="C13">
            <v>213.6</v>
          </cell>
          <cell r="F13">
            <v>206</v>
          </cell>
          <cell r="G13">
            <v>1.0304</v>
          </cell>
          <cell r="H13">
            <v>1.8163</v>
          </cell>
        </row>
        <row r="14">
          <cell r="C14">
            <v>222.9</v>
          </cell>
          <cell r="F14">
            <v>215</v>
          </cell>
          <cell r="G14">
            <v>1.0435000000000001</v>
          </cell>
          <cell r="H14">
            <v>1.8954</v>
          </cell>
        </row>
        <row r="15">
          <cell r="C15">
            <v>232.2</v>
          </cell>
          <cell r="F15">
            <v>224</v>
          </cell>
          <cell r="G15">
            <v>1.0417000000000001</v>
          </cell>
          <cell r="H15">
            <v>1.9744999999999999</v>
          </cell>
        </row>
        <row r="16">
          <cell r="C16">
            <v>234.6</v>
          </cell>
          <cell r="F16">
            <v>226</v>
          </cell>
          <cell r="G16">
            <v>1.0103</v>
          </cell>
          <cell r="H16">
            <v>1.9948999999999999</v>
          </cell>
        </row>
        <row r="17">
          <cell r="F17">
            <v>248</v>
          </cell>
          <cell r="G17">
            <v>1.0975999999999999</v>
          </cell>
          <cell r="H17">
            <v>2.1896</v>
          </cell>
        </row>
        <row r="18">
          <cell r="F18">
            <v>286</v>
          </cell>
          <cell r="G18">
            <v>1.1537999999999999</v>
          </cell>
          <cell r="H18">
            <v>2.5264000000000002</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59"/>
  <sheetViews>
    <sheetView tabSelected="1" zoomScale="115" zoomScaleNormal="115" workbookViewId="0"/>
  </sheetViews>
  <sheetFormatPr defaultRowHeight="10.199999999999999" x14ac:dyDescent="0.2"/>
  <cols>
    <col min="1" max="1" width="11.28515625" customWidth="1"/>
    <col min="2" max="2" width="93.42578125" customWidth="1"/>
  </cols>
  <sheetData>
    <row r="2" spans="1:5" ht="31.2" x14ac:dyDescent="0.2">
      <c r="A2" s="200"/>
      <c r="B2" s="201" t="s">
        <v>169</v>
      </c>
    </row>
    <row r="3" spans="1:5" s="12" customFormat="1" ht="13.8" x14ac:dyDescent="0.25">
      <c r="A3" s="202"/>
      <c r="B3" s="140"/>
    </row>
    <row r="4" spans="1:5" s="12" customFormat="1" ht="27.6" x14ac:dyDescent="0.25">
      <c r="A4" s="202"/>
      <c r="B4" s="140" t="s">
        <v>170</v>
      </c>
    </row>
    <row r="5" spans="1:5" s="12" customFormat="1" ht="13.8" x14ac:dyDescent="0.25">
      <c r="A5" s="202"/>
      <c r="B5" s="140"/>
    </row>
    <row r="6" spans="1:5" s="12" customFormat="1" ht="27.6" x14ac:dyDescent="0.25">
      <c r="A6" s="202"/>
      <c r="B6" s="140" t="s">
        <v>171</v>
      </c>
    </row>
    <row r="7" spans="1:5" s="12" customFormat="1" ht="13.8" x14ac:dyDescent="0.25">
      <c r="A7" s="202"/>
      <c r="B7" s="140"/>
    </row>
    <row r="8" spans="1:5" s="12" customFormat="1" ht="75.75" customHeight="1" x14ac:dyDescent="0.25">
      <c r="A8" s="202"/>
      <c r="B8" s="138" t="s">
        <v>172</v>
      </c>
    </row>
    <row r="9" spans="1:5" s="12" customFormat="1" ht="13.8" x14ac:dyDescent="0.25">
      <c r="A9" s="202"/>
      <c r="B9" s="140"/>
    </row>
    <row r="10" spans="1:5" s="12" customFormat="1" ht="75.75" customHeight="1" x14ac:dyDescent="0.25">
      <c r="A10" s="202"/>
      <c r="B10" s="139" t="s">
        <v>173</v>
      </c>
    </row>
    <row r="11" spans="1:5" s="12" customFormat="1" ht="13.8" x14ac:dyDescent="0.25">
      <c r="A11" s="202"/>
      <c r="B11" s="140"/>
    </row>
    <row r="12" spans="1:5" s="12" customFormat="1" ht="82.8" x14ac:dyDescent="0.25">
      <c r="A12" s="202"/>
      <c r="B12" s="140" t="s">
        <v>174</v>
      </c>
    </row>
    <row r="13" spans="1:5" s="12" customFormat="1" ht="13.8" x14ac:dyDescent="0.25">
      <c r="A13" s="202"/>
      <c r="B13" s="140"/>
    </row>
    <row r="14" spans="1:5" s="12" customFormat="1" ht="13.8" x14ac:dyDescent="0.25">
      <c r="A14" s="203" t="s">
        <v>108</v>
      </c>
      <c r="B14" s="140" t="s">
        <v>124</v>
      </c>
      <c r="E14" s="127"/>
    </row>
    <row r="15" spans="1:5" s="12" customFormat="1" ht="13.8" x14ac:dyDescent="0.25">
      <c r="A15" s="202"/>
      <c r="B15" s="140"/>
    </row>
    <row r="16" spans="1:5" s="12" customFormat="1" ht="27.6" x14ac:dyDescent="0.25">
      <c r="A16" s="202"/>
      <c r="B16" s="140" t="s">
        <v>109</v>
      </c>
    </row>
    <row r="17" spans="1:2" s="12" customFormat="1" ht="13.8" x14ac:dyDescent="0.25">
      <c r="A17" s="202"/>
      <c r="B17" s="140"/>
    </row>
    <row r="18" spans="1:2" s="12" customFormat="1" ht="13.8" x14ac:dyDescent="0.25">
      <c r="A18" s="202"/>
      <c r="B18" s="140"/>
    </row>
    <row r="19" spans="1:2" s="12" customFormat="1" ht="13.8" x14ac:dyDescent="0.25">
      <c r="A19" s="203" t="s">
        <v>111</v>
      </c>
      <c r="B19" s="140" t="s">
        <v>112</v>
      </c>
    </row>
    <row r="20" spans="1:2" s="12" customFormat="1" ht="13.8" x14ac:dyDescent="0.25">
      <c r="A20" s="202"/>
      <c r="B20" s="140"/>
    </row>
    <row r="21" spans="1:2" s="12" customFormat="1" ht="41.4" x14ac:dyDescent="0.25">
      <c r="A21" s="202"/>
      <c r="B21" s="140" t="s">
        <v>113</v>
      </c>
    </row>
    <row r="22" spans="1:2" s="12" customFormat="1" ht="13.8" x14ac:dyDescent="0.25">
      <c r="A22" s="202"/>
      <c r="B22" s="140"/>
    </row>
    <row r="23" spans="1:2" s="12" customFormat="1" ht="13.8" x14ac:dyDescent="0.25">
      <c r="A23" s="202" t="s">
        <v>87</v>
      </c>
      <c r="B23" s="140" t="s">
        <v>175</v>
      </c>
    </row>
    <row r="24" spans="1:2" s="12" customFormat="1" ht="13.8" x14ac:dyDescent="0.25">
      <c r="A24" s="202"/>
      <c r="B24" s="140"/>
    </row>
    <row r="25" spans="1:2" s="12" customFormat="1" ht="13.8" x14ac:dyDescent="0.25">
      <c r="A25" s="202" t="s">
        <v>88</v>
      </c>
      <c r="B25" s="140" t="s">
        <v>121</v>
      </c>
    </row>
    <row r="26" spans="1:2" s="12" customFormat="1" ht="13.8" x14ac:dyDescent="0.25">
      <c r="A26" s="202"/>
      <c r="B26" s="140"/>
    </row>
    <row r="27" spans="1:2" s="12" customFormat="1" ht="13.8" x14ac:dyDescent="0.25">
      <c r="A27" s="202" t="s">
        <v>89</v>
      </c>
      <c r="B27" s="140" t="s">
        <v>121</v>
      </c>
    </row>
    <row r="28" spans="1:2" s="12" customFormat="1" ht="13.8" x14ac:dyDescent="0.25">
      <c r="A28" s="202"/>
      <c r="B28" s="140"/>
    </row>
    <row r="29" spans="1:2" s="12" customFormat="1" ht="27.6" x14ac:dyDescent="0.25">
      <c r="A29" s="202" t="s">
        <v>91</v>
      </c>
      <c r="B29" s="140" t="s">
        <v>176</v>
      </c>
    </row>
    <row r="30" spans="1:2" s="12" customFormat="1" ht="13.8" x14ac:dyDescent="0.25">
      <c r="A30" s="202"/>
      <c r="B30" s="140"/>
    </row>
    <row r="31" spans="1:2" s="12" customFormat="1" ht="13.8" x14ac:dyDescent="0.25">
      <c r="A31" s="202" t="s">
        <v>92</v>
      </c>
      <c r="B31" s="140" t="s">
        <v>121</v>
      </c>
    </row>
    <row r="32" spans="1:2" s="12" customFormat="1" ht="13.8" x14ac:dyDescent="0.25">
      <c r="A32" s="202"/>
      <c r="B32" s="140"/>
    </row>
    <row r="33" spans="1:2" s="12" customFormat="1" ht="27.6" x14ac:dyDescent="0.25">
      <c r="A33" s="202" t="s">
        <v>96</v>
      </c>
      <c r="B33" s="140" t="s">
        <v>177</v>
      </c>
    </row>
    <row r="34" spans="1:2" s="12" customFormat="1" ht="13.8" x14ac:dyDescent="0.25">
      <c r="A34" s="202"/>
      <c r="B34" s="140"/>
    </row>
    <row r="35" spans="1:2" s="12" customFormat="1" ht="43.2" customHeight="1" x14ac:dyDescent="0.25">
      <c r="A35" s="202" t="s">
        <v>97</v>
      </c>
      <c r="B35" s="140" t="s">
        <v>178</v>
      </c>
    </row>
    <row r="36" spans="1:2" s="12" customFormat="1" ht="13.8" x14ac:dyDescent="0.25">
      <c r="A36" s="202"/>
      <c r="B36" s="140"/>
    </row>
    <row r="37" spans="1:2" s="12" customFormat="1" ht="27.6" x14ac:dyDescent="0.25">
      <c r="A37" s="202" t="s">
        <v>100</v>
      </c>
      <c r="B37" s="140" t="s">
        <v>179</v>
      </c>
    </row>
    <row r="38" spans="1:2" s="12" customFormat="1" ht="13.8" x14ac:dyDescent="0.25">
      <c r="A38" s="202"/>
      <c r="B38" s="140"/>
    </row>
    <row r="39" spans="1:2" s="12" customFormat="1" ht="27.6" x14ac:dyDescent="0.25">
      <c r="A39" s="202" t="s">
        <v>101</v>
      </c>
      <c r="B39" s="140" t="s">
        <v>180</v>
      </c>
    </row>
    <row r="40" spans="1:2" s="12" customFormat="1" ht="13.8" x14ac:dyDescent="0.25">
      <c r="A40" s="202"/>
      <c r="B40" s="140"/>
    </row>
    <row r="41" spans="1:2" s="12" customFormat="1" ht="13.8" x14ac:dyDescent="0.25">
      <c r="A41" s="202"/>
      <c r="B41" s="140"/>
    </row>
    <row r="42" spans="1:2" s="12" customFormat="1" ht="13.8" x14ac:dyDescent="0.25">
      <c r="A42" s="203" t="s">
        <v>115</v>
      </c>
      <c r="B42" s="140" t="s">
        <v>116</v>
      </c>
    </row>
    <row r="43" spans="1:2" s="12" customFormat="1" ht="13.8" x14ac:dyDescent="0.25">
      <c r="A43" s="202"/>
      <c r="B43" s="140"/>
    </row>
    <row r="44" spans="1:2" s="12" customFormat="1" ht="13.8" x14ac:dyDescent="0.25">
      <c r="A44" s="202"/>
      <c r="B44" s="202" t="s">
        <v>117</v>
      </c>
    </row>
    <row r="45" spans="1:2" s="12" customFormat="1" ht="13.8" x14ac:dyDescent="0.25">
      <c r="A45" s="202"/>
      <c r="B45" s="202"/>
    </row>
    <row r="46" spans="1:2" s="12" customFormat="1" ht="41.4" x14ac:dyDescent="0.25">
      <c r="A46" s="202"/>
      <c r="B46" s="140" t="s">
        <v>181</v>
      </c>
    </row>
    <row r="47" spans="1:2" s="12" customFormat="1" ht="27.6" x14ac:dyDescent="0.25">
      <c r="A47" s="202"/>
      <c r="B47" s="204" t="s">
        <v>167</v>
      </c>
    </row>
    <row r="48" spans="1:2" s="12" customFormat="1" ht="13.8" x14ac:dyDescent="0.25">
      <c r="A48" s="202"/>
      <c r="B48" s="202"/>
    </row>
    <row r="49" spans="1:2" s="12" customFormat="1" ht="13.8" x14ac:dyDescent="0.25">
      <c r="A49" s="202"/>
      <c r="B49" s="202"/>
    </row>
    <row r="50" spans="1:2" s="12" customFormat="1" ht="13.8" x14ac:dyDescent="0.25">
      <c r="A50" s="203" t="s">
        <v>118</v>
      </c>
      <c r="B50" s="202" t="s">
        <v>119</v>
      </c>
    </row>
    <row r="51" spans="1:2" s="12" customFormat="1" ht="13.8" x14ac:dyDescent="0.25">
      <c r="A51" s="202"/>
      <c r="B51" s="202"/>
    </row>
    <row r="52" spans="1:2" s="12" customFormat="1" ht="27.6" x14ac:dyDescent="0.25">
      <c r="A52" s="202"/>
      <c r="B52" s="140" t="s">
        <v>182</v>
      </c>
    </row>
    <row r="53" spans="1:2" s="12" customFormat="1" ht="13.8" x14ac:dyDescent="0.25"/>
    <row r="54" spans="1:2" s="12" customFormat="1" ht="13.8" x14ac:dyDescent="0.25"/>
    <row r="55" spans="1:2" s="12" customFormat="1" ht="13.8" x14ac:dyDescent="0.25"/>
    <row r="56" spans="1:2" s="12" customFormat="1" ht="13.8" x14ac:dyDescent="0.25"/>
    <row r="57" spans="1:2" s="12" customFormat="1" ht="13.8" x14ac:dyDescent="0.25"/>
    <row r="58" spans="1:2" s="12" customFormat="1" ht="13.8" x14ac:dyDescent="0.25"/>
    <row r="59" spans="1:2" s="12" customFormat="1" ht="13.8" x14ac:dyDescent="0.25"/>
  </sheetData>
  <sheetProtection password="B2D7"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I30"/>
  <sheetViews>
    <sheetView zoomScale="160" zoomScaleNormal="160" workbookViewId="0"/>
  </sheetViews>
  <sheetFormatPr defaultColWidth="9.28515625" defaultRowHeight="11.4" x14ac:dyDescent="0.2"/>
  <cols>
    <col min="1" max="1" width="10" style="9" customWidth="1"/>
    <col min="2" max="2" width="59" style="9" customWidth="1"/>
    <col min="3" max="3" width="17.140625" style="9" customWidth="1"/>
    <col min="4" max="4" width="26.7109375" style="9" customWidth="1"/>
    <col min="5" max="16384" width="9.28515625" style="9"/>
  </cols>
  <sheetData>
    <row r="2" spans="1:6" ht="15.6" x14ac:dyDescent="0.3">
      <c r="B2" s="10" t="s">
        <v>106</v>
      </c>
    </row>
    <row r="4" spans="1:6" x14ac:dyDescent="0.2">
      <c r="B4" s="9" t="s">
        <v>102</v>
      </c>
      <c r="D4" s="129"/>
    </row>
    <row r="6" spans="1:6" x14ac:dyDescent="0.2">
      <c r="B6" s="9" t="s">
        <v>103</v>
      </c>
      <c r="D6" s="130"/>
    </row>
    <row r="8" spans="1:6" x14ac:dyDescent="0.2">
      <c r="B8" s="9" t="s">
        <v>104</v>
      </c>
      <c r="D8" s="135">
        <v>44562</v>
      </c>
    </row>
    <row r="10" spans="1:6" x14ac:dyDescent="0.2">
      <c r="B10" s="9" t="s">
        <v>105</v>
      </c>
      <c r="D10" s="135">
        <v>44926</v>
      </c>
    </row>
    <row r="12" spans="1:6" x14ac:dyDescent="0.2">
      <c r="A12" s="9" t="s">
        <v>87</v>
      </c>
      <c r="B12" s="8" t="s">
        <v>110</v>
      </c>
      <c r="D12" s="130"/>
    </row>
    <row r="13" spans="1:6" x14ac:dyDescent="0.2">
      <c r="B13" s="8" t="s">
        <v>64</v>
      </c>
    </row>
    <row r="15" spans="1:6" ht="12" x14ac:dyDescent="0.25">
      <c r="A15" s="9" t="s">
        <v>88</v>
      </c>
      <c r="B15" s="8" t="s">
        <v>7</v>
      </c>
      <c r="D15" s="136">
        <v>286</v>
      </c>
      <c r="F15" s="128"/>
    </row>
    <row r="16" spans="1:6" x14ac:dyDescent="0.2">
      <c r="B16" s="8"/>
    </row>
    <row r="17" spans="1:9" ht="12" x14ac:dyDescent="0.25">
      <c r="A17" s="9" t="s">
        <v>89</v>
      </c>
      <c r="B17" s="8" t="s">
        <v>90</v>
      </c>
      <c r="D17" s="136">
        <v>1.1537999999999999</v>
      </c>
      <c r="F17" s="128"/>
    </row>
    <row r="19" spans="1:9" ht="12" x14ac:dyDescent="0.25">
      <c r="A19" s="9" t="s">
        <v>91</v>
      </c>
      <c r="B19" s="8" t="s">
        <v>120</v>
      </c>
      <c r="D19" s="297"/>
      <c r="E19" s="126" t="str">
        <f>IF(D19&lt;1,"","STOP - This value must be reported as")</f>
        <v/>
      </c>
      <c r="F19" s="126"/>
      <c r="G19" s="126"/>
      <c r="H19" s="126"/>
      <c r="I19" s="126" t="str">
        <f>IF(D19&lt;1,  "  ",D19/100)</f>
        <v xml:space="preserve">  </v>
      </c>
    </row>
    <row r="21" spans="1:9" ht="12" x14ac:dyDescent="0.25">
      <c r="A21" s="9" t="s">
        <v>92</v>
      </c>
      <c r="B21" s="8" t="s">
        <v>93</v>
      </c>
      <c r="D21" s="136">
        <v>2.5264000000000002</v>
      </c>
      <c r="F21" s="128"/>
    </row>
    <row r="23" spans="1:9" x14ac:dyDescent="0.2">
      <c r="A23" s="9" t="s">
        <v>96</v>
      </c>
      <c r="B23" s="8" t="s">
        <v>95</v>
      </c>
      <c r="D23" s="298"/>
    </row>
    <row r="24" spans="1:9" x14ac:dyDescent="0.2">
      <c r="B24" s="8" t="s">
        <v>94</v>
      </c>
    </row>
    <row r="25" spans="1:9" x14ac:dyDescent="0.2">
      <c r="B25" s="8"/>
    </row>
    <row r="26" spans="1:9" x14ac:dyDescent="0.2">
      <c r="A26" s="9" t="s">
        <v>97</v>
      </c>
      <c r="B26" s="8" t="s">
        <v>28</v>
      </c>
      <c r="D26" s="298"/>
    </row>
    <row r="28" spans="1:9" x14ac:dyDescent="0.2">
      <c r="A28" s="9" t="s">
        <v>100</v>
      </c>
      <c r="B28" s="8" t="s">
        <v>98</v>
      </c>
      <c r="D28" s="298"/>
    </row>
    <row r="29" spans="1:9" x14ac:dyDescent="0.2">
      <c r="B29" s="8"/>
    </row>
    <row r="30" spans="1:9" x14ac:dyDescent="0.2">
      <c r="A30" s="9" t="s">
        <v>101</v>
      </c>
      <c r="B30" s="8" t="s">
        <v>99</v>
      </c>
      <c r="D30" s="298"/>
    </row>
  </sheetData>
  <sheetProtection password="B2D7"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15"/>
  <sheetViews>
    <sheetView zoomScaleNormal="100" workbookViewId="0">
      <selection activeCell="B2" sqref="B2"/>
    </sheetView>
  </sheetViews>
  <sheetFormatPr defaultColWidth="10.7109375" defaultRowHeight="10.199999999999999" x14ac:dyDescent="0.2"/>
  <cols>
    <col min="1" max="1" width="1" style="170" customWidth="1"/>
    <col min="2" max="2" width="1.85546875" style="170" customWidth="1"/>
    <col min="3" max="3" width="6.85546875" style="170" customWidth="1"/>
    <col min="4" max="4" width="1.85546875" style="170" customWidth="1"/>
    <col min="5" max="5" width="15.42578125" style="170" customWidth="1"/>
    <col min="6" max="7" width="1.85546875" style="170" customWidth="1"/>
    <col min="8" max="8" width="15.28515625" style="170" customWidth="1"/>
    <col min="9" max="9" width="12.7109375" style="170" customWidth="1"/>
    <col min="10" max="10" width="30.140625" style="170" customWidth="1"/>
    <col min="11" max="11" width="18" style="170" customWidth="1"/>
    <col min="12" max="12" width="2.7109375" style="170" customWidth="1"/>
    <col min="13" max="13" width="1.85546875" style="170" customWidth="1"/>
    <col min="14" max="14" width="13.7109375" style="170" customWidth="1"/>
    <col min="15" max="15" width="1.85546875" style="170" customWidth="1"/>
    <col min="16" max="16" width="6.85546875" style="170" customWidth="1"/>
    <col min="17" max="17" width="4.85546875" style="170" customWidth="1"/>
    <col min="18" max="18" width="16.140625" style="170" customWidth="1"/>
    <col min="19" max="20" width="3.85546875" style="170" customWidth="1"/>
    <col min="21" max="21" width="1" style="170" customWidth="1"/>
    <col min="22" max="16384" width="10.7109375" style="170"/>
  </cols>
  <sheetData>
    <row r="1" spans="2:21" s="142" customFormat="1" ht="3.9" customHeight="1" thickBot="1" x14ac:dyDescent="0.25"/>
    <row r="2" spans="2:21" s="142" customFormat="1" ht="24.9" customHeight="1" x14ac:dyDescent="0.2">
      <c r="B2" s="143" t="s">
        <v>34</v>
      </c>
      <c r="C2" s="144"/>
      <c r="D2" s="144"/>
      <c r="E2" s="144"/>
      <c r="F2" s="144"/>
      <c r="G2" s="144"/>
      <c r="H2" s="144"/>
      <c r="I2" s="145"/>
      <c r="J2" s="144"/>
      <c r="K2" s="144"/>
      <c r="L2" s="144"/>
      <c r="M2" s="144"/>
      <c r="N2" s="144"/>
      <c r="O2" s="144"/>
      <c r="P2" s="144"/>
      <c r="Q2" s="144"/>
      <c r="R2" s="144"/>
      <c r="S2" s="146"/>
      <c r="T2" s="146"/>
      <c r="U2" s="147"/>
    </row>
    <row r="3" spans="2:21" s="142" customFormat="1" ht="3.9" customHeight="1" x14ac:dyDescent="0.2">
      <c r="B3" s="148"/>
      <c r="C3" s="149"/>
      <c r="D3" s="149"/>
      <c r="E3" s="149"/>
      <c r="F3" s="149"/>
      <c r="G3" s="149"/>
      <c r="H3" s="149"/>
      <c r="I3" s="150"/>
      <c r="J3" s="149"/>
      <c r="K3" s="149"/>
      <c r="L3" s="149"/>
      <c r="M3" s="149"/>
      <c r="N3" s="149"/>
      <c r="O3" s="149"/>
      <c r="P3" s="149"/>
      <c r="Q3" s="149"/>
      <c r="R3" s="149"/>
      <c r="S3" s="81"/>
      <c r="T3" s="81"/>
      <c r="U3" s="151"/>
    </row>
    <row r="4" spans="2:21" s="142" customFormat="1" ht="15" customHeight="1" x14ac:dyDescent="0.2">
      <c r="B4" s="152"/>
      <c r="C4" s="153"/>
      <c r="D4" s="149"/>
      <c r="E4" s="153"/>
      <c r="F4" s="149"/>
      <c r="G4" s="153"/>
      <c r="H4" s="153"/>
      <c r="I4" s="150"/>
      <c r="J4" s="153"/>
      <c r="K4" s="153"/>
      <c r="L4" s="153"/>
      <c r="M4" s="153"/>
      <c r="N4" s="154" t="s">
        <v>35</v>
      </c>
      <c r="O4" s="153"/>
      <c r="P4" s="153"/>
      <c r="Q4" s="154"/>
      <c r="R4" s="81"/>
      <c r="S4" s="154"/>
      <c r="T4" s="155" t="s">
        <v>0</v>
      </c>
      <c r="U4" s="151"/>
    </row>
    <row r="5" spans="2:21" s="142" customFormat="1" ht="15" customHeight="1" x14ac:dyDescent="0.2">
      <c r="B5" s="152"/>
      <c r="C5" s="153" t="s">
        <v>36</v>
      </c>
      <c r="D5" s="149"/>
      <c r="E5" s="153"/>
      <c r="F5" s="149"/>
      <c r="G5" s="153"/>
      <c r="H5" s="299">
        <f>'Input Form'!D4</f>
        <v>0</v>
      </c>
      <c r="I5" s="299"/>
      <c r="J5" s="299"/>
      <c r="K5" s="155" t="s">
        <v>37</v>
      </c>
      <c r="L5" s="153"/>
      <c r="M5" s="153"/>
      <c r="N5" s="37">
        <f>'Input Form'!D8</f>
        <v>44562</v>
      </c>
      <c r="O5" s="153"/>
      <c r="P5" s="153"/>
      <c r="Q5" s="81"/>
      <c r="R5" s="153"/>
      <c r="S5" s="81"/>
      <c r="T5" s="81"/>
      <c r="U5" s="151"/>
    </row>
    <row r="6" spans="2:21" s="142" customFormat="1" ht="15" customHeight="1" x14ac:dyDescent="0.2">
      <c r="B6" s="152"/>
      <c r="C6" s="153" t="s">
        <v>38</v>
      </c>
      <c r="D6" s="149"/>
      <c r="E6" s="153"/>
      <c r="F6" s="149"/>
      <c r="G6" s="153"/>
      <c r="H6" s="38">
        <f>'Input Form'!D6</f>
        <v>0</v>
      </c>
      <c r="I6" s="156"/>
      <c r="J6" s="153"/>
      <c r="K6" s="155" t="s">
        <v>39</v>
      </c>
      <c r="L6" s="153"/>
      <c r="M6" s="153"/>
      <c r="N6" s="37">
        <f>'Input Form'!D10</f>
        <v>44926</v>
      </c>
      <c r="O6" s="153"/>
      <c r="P6" s="153"/>
      <c r="Q6" s="81"/>
      <c r="R6" s="153"/>
      <c r="S6" s="81"/>
      <c r="T6" s="81"/>
      <c r="U6" s="151"/>
    </row>
    <row r="7" spans="2:21" s="142" customFormat="1" ht="8.1" customHeight="1" thickBot="1" x14ac:dyDescent="0.25">
      <c r="B7" s="157"/>
      <c r="C7" s="158"/>
      <c r="D7" s="159"/>
      <c r="E7" s="158"/>
      <c r="F7" s="159"/>
      <c r="G7" s="158"/>
      <c r="H7" s="158"/>
      <c r="I7" s="160"/>
      <c r="J7" s="158"/>
      <c r="K7" s="158"/>
      <c r="L7" s="158"/>
      <c r="M7" s="158"/>
      <c r="N7" s="158"/>
      <c r="O7" s="158"/>
      <c r="P7" s="158"/>
      <c r="Q7" s="158"/>
      <c r="R7" s="158"/>
      <c r="S7" s="161"/>
      <c r="T7" s="161"/>
      <c r="U7" s="162"/>
    </row>
    <row r="8" spans="2:21" s="142" customFormat="1" ht="8.1" customHeight="1" x14ac:dyDescent="0.2">
      <c r="B8" s="163"/>
      <c r="C8" s="163"/>
      <c r="D8" s="164"/>
      <c r="E8" s="163"/>
      <c r="F8" s="164"/>
      <c r="G8" s="163"/>
      <c r="H8" s="163"/>
      <c r="I8" s="165"/>
      <c r="J8" s="163"/>
      <c r="K8" s="163"/>
      <c r="L8" s="163"/>
      <c r="M8" s="163"/>
      <c r="N8" s="163"/>
      <c r="O8" s="163"/>
      <c r="P8" s="163"/>
      <c r="Q8" s="163"/>
      <c r="R8" s="163"/>
      <c r="T8" s="163"/>
    </row>
    <row r="9" spans="2:21" ht="5.0999999999999996" customHeight="1" x14ac:dyDescent="0.2">
      <c r="B9" s="166"/>
      <c r="C9" s="167"/>
      <c r="D9" s="168"/>
      <c r="E9" s="167"/>
      <c r="F9" s="168"/>
      <c r="G9" s="167"/>
      <c r="H9" s="167"/>
      <c r="I9" s="167"/>
      <c r="J9" s="167"/>
      <c r="K9" s="167"/>
      <c r="L9" s="167"/>
      <c r="M9" s="167"/>
      <c r="N9" s="167"/>
      <c r="O9" s="167"/>
      <c r="P9" s="167"/>
      <c r="Q9" s="167"/>
      <c r="R9" s="167"/>
      <c r="S9" s="167"/>
      <c r="T9" s="167"/>
      <c r="U9" s="169"/>
    </row>
    <row r="10" spans="2:21" x14ac:dyDescent="0.2">
      <c r="B10" s="171"/>
      <c r="C10" s="172" t="s">
        <v>3</v>
      </c>
      <c r="D10" s="172"/>
      <c r="E10" s="172"/>
      <c r="F10" s="172"/>
      <c r="G10" s="172"/>
      <c r="H10" s="172"/>
      <c r="I10" s="172"/>
      <c r="J10" s="172"/>
      <c r="K10" s="172"/>
      <c r="L10" s="173"/>
      <c r="M10" s="173"/>
      <c r="N10" s="174">
        <v>45108</v>
      </c>
      <c r="O10" s="173"/>
      <c r="P10" s="172" t="s">
        <v>2</v>
      </c>
      <c r="Q10" s="172"/>
      <c r="R10" s="174">
        <v>45473</v>
      </c>
      <c r="S10" s="173"/>
      <c r="T10" s="173"/>
      <c r="U10" s="175"/>
    </row>
    <row r="11" spans="2:21" ht="5.0999999999999996" customHeight="1" x14ac:dyDescent="0.2">
      <c r="B11" s="176"/>
      <c r="C11" s="177"/>
      <c r="D11" s="177"/>
      <c r="E11" s="177"/>
      <c r="F11" s="177"/>
      <c r="G11" s="177"/>
      <c r="H11" s="177"/>
      <c r="I11" s="177"/>
      <c r="J11" s="177"/>
      <c r="K11" s="177"/>
      <c r="L11" s="177"/>
      <c r="M11" s="177"/>
      <c r="N11" s="177"/>
      <c r="O11" s="177"/>
      <c r="P11" s="177"/>
      <c r="Q11" s="177"/>
      <c r="R11" s="177"/>
      <c r="S11" s="177"/>
      <c r="T11" s="177"/>
      <c r="U11" s="178"/>
    </row>
    <row r="12" spans="2:21" ht="5.0999999999999996" customHeight="1" x14ac:dyDescent="0.2">
      <c r="B12" s="166"/>
      <c r="C12" s="167"/>
      <c r="D12" s="167"/>
      <c r="E12" s="167"/>
      <c r="F12" s="167"/>
      <c r="G12" s="167"/>
      <c r="H12" s="167"/>
      <c r="I12" s="167"/>
      <c r="J12" s="167"/>
      <c r="K12" s="167"/>
      <c r="L12" s="167"/>
      <c r="M12" s="167"/>
      <c r="N12" s="167"/>
      <c r="O12" s="167"/>
      <c r="P12" s="167"/>
      <c r="Q12" s="167"/>
      <c r="R12" s="167"/>
      <c r="S12" s="167"/>
      <c r="T12" s="167"/>
      <c r="U12" s="169"/>
    </row>
    <row r="13" spans="2:21" x14ac:dyDescent="0.2">
      <c r="B13" s="171"/>
      <c r="C13" s="179" t="s">
        <v>4</v>
      </c>
      <c r="D13" s="180"/>
      <c r="E13" s="180" t="s">
        <v>5</v>
      </c>
      <c r="F13" s="180"/>
      <c r="G13" s="180"/>
      <c r="H13" s="180"/>
      <c r="I13" s="180"/>
      <c r="J13" s="180"/>
      <c r="K13" s="180"/>
      <c r="L13" s="180"/>
      <c r="M13" s="180"/>
      <c r="N13" s="180"/>
      <c r="O13" s="173"/>
      <c r="P13" s="173"/>
      <c r="Q13" s="173"/>
      <c r="R13" s="179"/>
      <c r="S13" s="173"/>
      <c r="T13" s="173"/>
      <c r="U13" s="175"/>
    </row>
    <row r="14" spans="2:21" ht="5.25" customHeight="1" x14ac:dyDescent="0.2">
      <c r="B14" s="176"/>
      <c r="C14" s="177"/>
      <c r="D14" s="177"/>
      <c r="E14" s="177"/>
      <c r="F14" s="177"/>
      <c r="G14" s="177"/>
      <c r="H14" s="177"/>
      <c r="I14" s="177"/>
      <c r="J14" s="177"/>
      <c r="K14" s="177"/>
      <c r="L14" s="177"/>
      <c r="M14" s="177"/>
      <c r="N14" s="177"/>
      <c r="O14" s="177"/>
      <c r="P14" s="177"/>
      <c r="Q14" s="177"/>
      <c r="R14" s="177"/>
      <c r="S14" s="177"/>
      <c r="T14" s="177"/>
      <c r="U14" s="178"/>
    </row>
    <row r="15" spans="2:21" ht="5.0999999999999996" customHeight="1" x14ac:dyDescent="0.2">
      <c r="B15" s="166"/>
      <c r="C15" s="167"/>
      <c r="D15" s="167"/>
      <c r="E15" s="167"/>
      <c r="F15" s="167"/>
      <c r="G15" s="167"/>
      <c r="H15" s="167"/>
      <c r="I15" s="167"/>
      <c r="J15" s="167"/>
      <c r="K15" s="167"/>
      <c r="L15" s="167"/>
      <c r="M15" s="167"/>
      <c r="N15" s="167"/>
      <c r="O15" s="167"/>
      <c r="P15" s="167"/>
      <c r="Q15" s="167"/>
      <c r="R15" s="167"/>
      <c r="S15" s="167"/>
      <c r="T15" s="167"/>
      <c r="U15" s="169"/>
    </row>
    <row r="16" spans="2:21" ht="12" x14ac:dyDescent="0.2">
      <c r="B16" s="171"/>
      <c r="C16" s="181" t="s">
        <v>6</v>
      </c>
      <c r="D16" s="172"/>
      <c r="E16" s="172"/>
      <c r="F16" s="172"/>
      <c r="G16" s="172"/>
      <c r="H16" s="172"/>
      <c r="I16" s="172"/>
      <c r="J16" s="172"/>
      <c r="K16" s="172"/>
      <c r="L16" s="172"/>
      <c r="M16" s="172"/>
      <c r="N16" s="172"/>
      <c r="O16" s="172"/>
      <c r="P16" s="172"/>
      <c r="Q16" s="172"/>
      <c r="R16" s="172"/>
      <c r="S16" s="172"/>
      <c r="T16" s="173"/>
      <c r="U16" s="175"/>
    </row>
    <row r="17" spans="2:21" ht="5.0999999999999996" customHeight="1" x14ac:dyDescent="0.2">
      <c r="B17" s="176"/>
      <c r="C17" s="177"/>
      <c r="D17" s="177"/>
      <c r="E17" s="177"/>
      <c r="F17" s="177"/>
      <c r="G17" s="177"/>
      <c r="H17" s="177"/>
      <c r="I17" s="177"/>
      <c r="J17" s="177"/>
      <c r="K17" s="177"/>
      <c r="L17" s="177"/>
      <c r="M17" s="177"/>
      <c r="N17" s="177"/>
      <c r="O17" s="177"/>
      <c r="P17" s="177"/>
      <c r="Q17" s="177"/>
      <c r="R17" s="177"/>
      <c r="S17" s="177"/>
      <c r="T17" s="177"/>
      <c r="U17" s="178"/>
    </row>
    <row r="18" spans="2:21" ht="5.0999999999999996" customHeight="1" x14ac:dyDescent="0.2">
      <c r="B18" s="166"/>
      <c r="C18" s="169"/>
      <c r="D18" s="167"/>
      <c r="E18" s="167"/>
      <c r="F18" s="167"/>
      <c r="G18" s="167"/>
      <c r="H18" s="167"/>
      <c r="I18" s="167"/>
      <c r="J18" s="167"/>
      <c r="K18" s="167"/>
      <c r="L18" s="167"/>
      <c r="M18" s="167"/>
      <c r="N18" s="167"/>
      <c r="O18" s="167"/>
      <c r="P18" s="182"/>
      <c r="Q18" s="167"/>
      <c r="R18" s="167"/>
      <c r="S18" s="167"/>
      <c r="T18" s="167"/>
      <c r="U18" s="169"/>
    </row>
    <row r="19" spans="2:21" x14ac:dyDescent="0.2">
      <c r="B19" s="171"/>
      <c r="C19" s="183">
        <v>1</v>
      </c>
      <c r="D19" s="173"/>
      <c r="E19" s="173" t="s">
        <v>110</v>
      </c>
      <c r="F19" s="173"/>
      <c r="G19" s="173"/>
      <c r="H19" s="173"/>
      <c r="I19" s="173"/>
      <c r="J19" s="173"/>
      <c r="K19" s="173"/>
      <c r="L19" s="173"/>
      <c r="M19" s="173"/>
      <c r="N19" s="173"/>
      <c r="O19" s="173"/>
      <c r="P19" s="184">
        <v>1</v>
      </c>
      <c r="Q19" s="173"/>
      <c r="R19" s="131">
        <f>'Input Form'!D12</f>
        <v>0</v>
      </c>
      <c r="S19" s="173"/>
      <c r="T19" s="173"/>
      <c r="U19" s="175"/>
    </row>
    <row r="20" spans="2:21" x14ac:dyDescent="0.2">
      <c r="B20" s="171"/>
      <c r="C20" s="183"/>
      <c r="D20" s="173"/>
      <c r="E20" s="173" t="s">
        <v>64</v>
      </c>
      <c r="F20" s="173"/>
      <c r="G20" s="173"/>
      <c r="H20" s="173"/>
      <c r="I20" s="173"/>
      <c r="J20" s="173"/>
      <c r="K20" s="173"/>
      <c r="L20" s="173"/>
      <c r="M20" s="173"/>
      <c r="N20" s="173"/>
      <c r="O20" s="173"/>
      <c r="P20" s="184"/>
      <c r="Q20" s="173"/>
      <c r="R20" s="1"/>
      <c r="S20" s="173"/>
      <c r="T20" s="173"/>
      <c r="U20" s="175"/>
    </row>
    <row r="21" spans="2:21" ht="5.0999999999999996" customHeight="1" x14ac:dyDescent="0.2">
      <c r="B21" s="176"/>
      <c r="C21" s="185"/>
      <c r="D21" s="177"/>
      <c r="E21" s="177"/>
      <c r="F21" s="177"/>
      <c r="G21" s="177"/>
      <c r="H21" s="177"/>
      <c r="I21" s="177"/>
      <c r="J21" s="177"/>
      <c r="K21" s="177"/>
      <c r="L21" s="177"/>
      <c r="M21" s="177"/>
      <c r="N21" s="177"/>
      <c r="O21" s="177"/>
      <c r="P21" s="186"/>
      <c r="Q21" s="177"/>
      <c r="R21" s="187"/>
      <c r="S21" s="177"/>
      <c r="T21" s="177"/>
      <c r="U21" s="178"/>
    </row>
    <row r="22" spans="2:21" ht="5.0999999999999996" customHeight="1" x14ac:dyDescent="0.2">
      <c r="B22" s="166"/>
      <c r="C22" s="188"/>
      <c r="D22" s="167"/>
      <c r="E22" s="167"/>
      <c r="F22" s="167"/>
      <c r="G22" s="167"/>
      <c r="H22" s="167"/>
      <c r="I22" s="167"/>
      <c r="J22" s="167"/>
      <c r="K22" s="167"/>
      <c r="L22" s="167"/>
      <c r="M22" s="167"/>
      <c r="N22" s="167"/>
      <c r="O22" s="167"/>
      <c r="P22" s="189"/>
      <c r="Q22" s="167"/>
      <c r="R22" s="4"/>
      <c r="S22" s="167"/>
      <c r="T22" s="167"/>
      <c r="U22" s="169"/>
    </row>
    <row r="23" spans="2:21" x14ac:dyDescent="0.2">
      <c r="B23" s="171"/>
      <c r="C23" s="183" t="s">
        <v>65</v>
      </c>
      <c r="D23" s="173"/>
      <c r="E23" s="173" t="s">
        <v>7</v>
      </c>
      <c r="F23" s="173"/>
      <c r="G23" s="173"/>
      <c r="H23" s="173"/>
      <c r="I23" s="173"/>
      <c r="J23" s="173"/>
      <c r="K23" s="173"/>
      <c r="L23" s="173"/>
      <c r="M23" s="173"/>
      <c r="N23" s="173"/>
      <c r="O23" s="173"/>
      <c r="P23" s="184" t="s">
        <v>65</v>
      </c>
      <c r="Q23" s="173"/>
      <c r="R23" s="131">
        <f>'Input Form'!D15</f>
        <v>286</v>
      </c>
      <c r="S23" s="173"/>
      <c r="T23" s="173"/>
      <c r="U23" s="175"/>
    </row>
    <row r="24" spans="2:21" ht="5.0999999999999996" customHeight="1" x14ac:dyDescent="0.2">
      <c r="B24" s="176"/>
      <c r="C24" s="185"/>
      <c r="D24" s="177"/>
      <c r="E24" s="177"/>
      <c r="F24" s="177"/>
      <c r="G24" s="177"/>
      <c r="H24" s="177"/>
      <c r="I24" s="177"/>
      <c r="J24" s="177"/>
      <c r="K24" s="177"/>
      <c r="L24" s="177"/>
      <c r="M24" s="177"/>
      <c r="N24" s="177"/>
      <c r="O24" s="177"/>
      <c r="P24" s="186"/>
      <c r="Q24" s="177"/>
      <c r="R24" s="187"/>
      <c r="S24" s="177"/>
      <c r="T24" s="177"/>
      <c r="U24" s="178"/>
    </row>
    <row r="25" spans="2:21" ht="5.0999999999999996" customHeight="1" x14ac:dyDescent="0.2">
      <c r="B25" s="166"/>
      <c r="C25" s="188"/>
      <c r="D25" s="167"/>
      <c r="E25" s="167"/>
      <c r="F25" s="167"/>
      <c r="G25" s="167"/>
      <c r="H25" s="167"/>
      <c r="I25" s="167"/>
      <c r="J25" s="167"/>
      <c r="K25" s="167"/>
      <c r="L25" s="167"/>
      <c r="M25" s="167"/>
      <c r="N25" s="167"/>
      <c r="O25" s="167"/>
      <c r="P25" s="189"/>
      <c r="Q25" s="167"/>
      <c r="R25" s="4"/>
      <c r="S25" s="167"/>
      <c r="T25" s="167"/>
      <c r="U25" s="169"/>
    </row>
    <row r="26" spans="2:21" x14ac:dyDescent="0.2">
      <c r="B26" s="171"/>
      <c r="C26" s="183" t="s">
        <v>40</v>
      </c>
      <c r="D26" s="173"/>
      <c r="E26" s="173" t="s">
        <v>8</v>
      </c>
      <c r="F26" s="173"/>
      <c r="G26" s="173"/>
      <c r="H26" s="173"/>
      <c r="I26" s="173"/>
      <c r="J26" s="173"/>
      <c r="K26" s="173"/>
      <c r="L26" s="173"/>
      <c r="M26" s="173"/>
      <c r="N26" s="173"/>
      <c r="O26" s="173"/>
      <c r="P26" s="184" t="s">
        <v>40</v>
      </c>
      <c r="Q26" s="173"/>
      <c r="R26" s="132">
        <f>'Input Form'!D17</f>
        <v>1.1537999999999999</v>
      </c>
      <c r="S26" s="173"/>
      <c r="T26" s="173"/>
      <c r="U26" s="175"/>
    </row>
    <row r="27" spans="2:21" ht="5.0999999999999996" customHeight="1" x14ac:dyDescent="0.2">
      <c r="B27" s="176"/>
      <c r="C27" s="185"/>
      <c r="D27" s="177"/>
      <c r="E27" s="177"/>
      <c r="F27" s="177"/>
      <c r="G27" s="177"/>
      <c r="H27" s="177"/>
      <c r="I27" s="177"/>
      <c r="J27" s="177"/>
      <c r="K27" s="177"/>
      <c r="L27" s="177"/>
      <c r="M27" s="177"/>
      <c r="N27" s="177"/>
      <c r="O27" s="177"/>
      <c r="P27" s="186"/>
      <c r="Q27" s="177"/>
      <c r="R27" s="187"/>
      <c r="S27" s="177"/>
      <c r="T27" s="177"/>
      <c r="U27" s="178"/>
    </row>
    <row r="28" spans="2:21" ht="5.0999999999999996" customHeight="1" x14ac:dyDescent="0.2">
      <c r="B28" s="166"/>
      <c r="C28" s="188"/>
      <c r="D28" s="167"/>
      <c r="E28" s="167"/>
      <c r="F28" s="167"/>
      <c r="G28" s="167"/>
      <c r="H28" s="167"/>
      <c r="I28" s="167"/>
      <c r="J28" s="167"/>
      <c r="K28" s="167"/>
      <c r="L28" s="167"/>
      <c r="M28" s="167"/>
      <c r="N28" s="167"/>
      <c r="O28" s="167"/>
      <c r="P28" s="189"/>
      <c r="Q28" s="167"/>
      <c r="R28" s="4"/>
      <c r="S28" s="167"/>
      <c r="T28" s="167"/>
      <c r="U28" s="169"/>
    </row>
    <row r="29" spans="2:21" x14ac:dyDescent="0.2">
      <c r="B29" s="171"/>
      <c r="C29" s="183" t="s">
        <v>41</v>
      </c>
      <c r="D29" s="173"/>
      <c r="E29" s="173" t="s">
        <v>165</v>
      </c>
      <c r="F29" s="173"/>
      <c r="G29" s="173"/>
      <c r="H29" s="173"/>
      <c r="I29" s="173"/>
      <c r="J29" s="173"/>
      <c r="K29" s="173"/>
      <c r="L29" s="173"/>
      <c r="M29" s="173"/>
      <c r="N29" s="173"/>
      <c r="O29" s="173"/>
      <c r="P29" s="184" t="s">
        <v>41</v>
      </c>
      <c r="Q29" s="173"/>
      <c r="R29" s="3">
        <v>1.429</v>
      </c>
      <c r="S29" s="173"/>
      <c r="T29" s="173"/>
      <c r="U29" s="175"/>
    </row>
    <row r="30" spans="2:21" ht="5.0999999999999996" customHeight="1" x14ac:dyDescent="0.2">
      <c r="B30" s="176"/>
      <c r="C30" s="185"/>
      <c r="D30" s="177"/>
      <c r="E30" s="177"/>
      <c r="F30" s="177"/>
      <c r="G30" s="177"/>
      <c r="H30" s="177"/>
      <c r="I30" s="177"/>
      <c r="J30" s="177"/>
      <c r="K30" s="177"/>
      <c r="L30" s="177"/>
      <c r="M30" s="177"/>
      <c r="N30" s="177"/>
      <c r="O30" s="177"/>
      <c r="P30" s="186"/>
      <c r="Q30" s="177"/>
      <c r="R30" s="187"/>
      <c r="S30" s="177"/>
      <c r="T30" s="177"/>
      <c r="U30" s="178"/>
    </row>
    <row r="31" spans="2:21" ht="5.0999999999999996" customHeight="1" x14ac:dyDescent="0.2">
      <c r="B31" s="166"/>
      <c r="C31" s="188"/>
      <c r="D31" s="167"/>
      <c r="E31" s="167"/>
      <c r="F31" s="167"/>
      <c r="G31" s="167"/>
      <c r="H31" s="167"/>
      <c r="I31" s="167"/>
      <c r="J31" s="167"/>
      <c r="K31" s="167"/>
      <c r="L31" s="167"/>
      <c r="M31" s="167"/>
      <c r="N31" s="167"/>
      <c r="O31" s="167"/>
      <c r="P31" s="189"/>
      <c r="Q31" s="167"/>
      <c r="R31" s="4"/>
      <c r="S31" s="167"/>
      <c r="T31" s="167"/>
      <c r="U31" s="169"/>
    </row>
    <row r="32" spans="2:21" x14ac:dyDescent="0.2">
      <c r="B32" s="171"/>
      <c r="C32" s="183" t="s">
        <v>42</v>
      </c>
      <c r="D32" s="173"/>
      <c r="E32" s="173" t="s">
        <v>9</v>
      </c>
      <c r="F32" s="173"/>
      <c r="G32" s="173"/>
      <c r="H32" s="173"/>
      <c r="I32" s="173"/>
      <c r="J32" s="173"/>
      <c r="K32" s="173"/>
      <c r="L32" s="173"/>
      <c r="M32" s="173"/>
      <c r="N32" s="173"/>
      <c r="O32" s="173"/>
      <c r="P32" s="184" t="s">
        <v>42</v>
      </c>
      <c r="Q32" s="173"/>
      <c r="R32" s="133">
        <f>'Input Form'!D19</f>
        <v>0</v>
      </c>
      <c r="S32" s="173"/>
      <c r="T32" s="173"/>
      <c r="U32" s="175"/>
    </row>
    <row r="33" spans="2:21" ht="5.0999999999999996" customHeight="1" x14ac:dyDescent="0.2">
      <c r="B33" s="176"/>
      <c r="C33" s="185"/>
      <c r="D33" s="177"/>
      <c r="E33" s="177"/>
      <c r="F33" s="177"/>
      <c r="G33" s="177"/>
      <c r="H33" s="177"/>
      <c r="I33" s="177"/>
      <c r="J33" s="177"/>
      <c r="K33" s="177"/>
      <c r="L33" s="177"/>
      <c r="M33" s="177"/>
      <c r="N33" s="177"/>
      <c r="O33" s="177"/>
      <c r="P33" s="186"/>
      <c r="Q33" s="177"/>
      <c r="R33" s="187"/>
      <c r="S33" s="177"/>
      <c r="T33" s="177"/>
      <c r="U33" s="178"/>
    </row>
    <row r="34" spans="2:21" ht="5.0999999999999996" customHeight="1" x14ac:dyDescent="0.2">
      <c r="B34" s="166"/>
      <c r="C34" s="188"/>
      <c r="D34" s="167"/>
      <c r="E34" s="167"/>
      <c r="F34" s="167"/>
      <c r="G34" s="167"/>
      <c r="H34" s="167"/>
      <c r="I34" s="167"/>
      <c r="J34" s="167"/>
      <c r="K34" s="167"/>
      <c r="L34" s="167"/>
      <c r="M34" s="167"/>
      <c r="N34" s="167"/>
      <c r="O34" s="167"/>
      <c r="P34" s="189"/>
      <c r="Q34" s="167"/>
      <c r="R34" s="4"/>
      <c r="S34" s="167"/>
      <c r="T34" s="167"/>
      <c r="U34" s="169"/>
    </row>
    <row r="35" spans="2:21" x14ac:dyDescent="0.2">
      <c r="B35" s="171"/>
      <c r="C35" s="183" t="s">
        <v>43</v>
      </c>
      <c r="D35" s="173"/>
      <c r="E35" s="173" t="s">
        <v>66</v>
      </c>
      <c r="F35" s="173"/>
      <c r="G35" s="173"/>
      <c r="H35" s="173"/>
      <c r="I35" s="173"/>
      <c r="J35" s="173"/>
      <c r="K35" s="173"/>
      <c r="L35" s="173"/>
      <c r="M35" s="173"/>
      <c r="N35" s="173"/>
      <c r="O35" s="173"/>
      <c r="P35" s="184" t="s">
        <v>43</v>
      </c>
      <c r="Q35" s="173"/>
      <c r="R35" s="1">
        <f>IF(R19&lt;91,ROUND(R$19*461,0),ROUND(R$19*438,0))</f>
        <v>0</v>
      </c>
      <c r="S35" s="173"/>
      <c r="T35" s="173"/>
      <c r="U35" s="175"/>
    </row>
    <row r="36" spans="2:21" x14ac:dyDescent="0.2">
      <c r="B36" s="171"/>
      <c r="C36" s="183"/>
      <c r="D36" s="173"/>
      <c r="E36" s="173" t="s">
        <v>10</v>
      </c>
      <c r="F36" s="173"/>
      <c r="G36" s="173"/>
      <c r="H36" s="173"/>
      <c r="I36" s="173"/>
      <c r="J36" s="173"/>
      <c r="K36" s="173"/>
      <c r="L36" s="173"/>
      <c r="M36" s="173"/>
      <c r="N36" s="173"/>
      <c r="O36" s="173"/>
      <c r="P36" s="184"/>
      <c r="Q36" s="173"/>
      <c r="R36" s="1"/>
      <c r="S36" s="173"/>
      <c r="T36" s="173"/>
      <c r="U36" s="175"/>
    </row>
    <row r="37" spans="2:21" ht="5.0999999999999996" customHeight="1" x14ac:dyDescent="0.2">
      <c r="B37" s="176"/>
      <c r="C37" s="185"/>
      <c r="D37" s="177"/>
      <c r="E37" s="177"/>
      <c r="F37" s="177"/>
      <c r="G37" s="177"/>
      <c r="H37" s="177"/>
      <c r="I37" s="177"/>
      <c r="J37" s="177"/>
      <c r="K37" s="177"/>
      <c r="L37" s="177"/>
      <c r="M37" s="177"/>
      <c r="N37" s="177"/>
      <c r="O37" s="177"/>
      <c r="P37" s="186"/>
      <c r="Q37" s="177"/>
      <c r="R37" s="187"/>
      <c r="S37" s="177"/>
      <c r="T37" s="177"/>
      <c r="U37" s="178"/>
    </row>
    <row r="38" spans="2:21" ht="5.0999999999999996" customHeight="1" x14ac:dyDescent="0.2">
      <c r="B38" s="166"/>
      <c r="C38" s="188"/>
      <c r="D38" s="167"/>
      <c r="E38" s="167"/>
      <c r="F38" s="167"/>
      <c r="G38" s="167"/>
      <c r="H38" s="167"/>
      <c r="I38" s="167"/>
      <c r="J38" s="167"/>
      <c r="K38" s="167"/>
      <c r="L38" s="167"/>
      <c r="M38" s="167"/>
      <c r="N38" s="167"/>
      <c r="O38" s="167"/>
      <c r="P38" s="189"/>
      <c r="Q38" s="167"/>
      <c r="R38" s="4"/>
      <c r="S38" s="167"/>
      <c r="T38" s="167"/>
      <c r="U38" s="169"/>
    </row>
    <row r="39" spans="2:21" x14ac:dyDescent="0.2">
      <c r="B39" s="171"/>
      <c r="C39" s="183" t="s">
        <v>44</v>
      </c>
      <c r="D39" s="173"/>
      <c r="E39" s="173" t="s">
        <v>67</v>
      </c>
      <c r="F39" s="173"/>
      <c r="G39" s="173"/>
      <c r="H39" s="173"/>
      <c r="I39" s="173"/>
      <c r="J39" s="173"/>
      <c r="K39" s="173"/>
      <c r="L39" s="173"/>
      <c r="M39" s="173"/>
      <c r="N39" s="173"/>
      <c r="O39" s="173"/>
      <c r="P39" s="184" t="s">
        <v>44</v>
      </c>
      <c r="Q39" s="173"/>
      <c r="R39" s="1">
        <f>ROUND(R23*R26*R29*R32*R35,0)</f>
        <v>0</v>
      </c>
      <c r="S39" s="173"/>
      <c r="T39" s="173"/>
      <c r="U39" s="175"/>
    </row>
    <row r="40" spans="2:21" ht="5.0999999999999996" customHeight="1" x14ac:dyDescent="0.2">
      <c r="B40" s="166"/>
      <c r="C40" s="188"/>
      <c r="D40" s="167"/>
      <c r="E40" s="167"/>
      <c r="F40" s="167"/>
      <c r="G40" s="167"/>
      <c r="H40" s="167"/>
      <c r="I40" s="167"/>
      <c r="J40" s="167"/>
      <c r="K40" s="167"/>
      <c r="L40" s="167"/>
      <c r="M40" s="167"/>
      <c r="N40" s="167"/>
      <c r="O40" s="167"/>
      <c r="P40" s="189"/>
      <c r="Q40" s="167"/>
      <c r="R40" s="4"/>
      <c r="S40" s="167"/>
      <c r="T40" s="167"/>
      <c r="U40" s="169"/>
    </row>
    <row r="41" spans="2:21" ht="5.0999999999999996" customHeight="1" x14ac:dyDescent="0.2">
      <c r="B41" s="166"/>
      <c r="C41" s="167"/>
      <c r="D41" s="167"/>
      <c r="E41" s="167"/>
      <c r="F41" s="167"/>
      <c r="G41" s="167"/>
      <c r="H41" s="167"/>
      <c r="I41" s="167"/>
      <c r="J41" s="167"/>
      <c r="K41" s="167"/>
      <c r="L41" s="167"/>
      <c r="M41" s="167"/>
      <c r="N41" s="167"/>
      <c r="O41" s="167"/>
      <c r="P41" s="167"/>
      <c r="Q41" s="167"/>
      <c r="R41" s="167"/>
      <c r="S41" s="167"/>
      <c r="T41" s="167"/>
      <c r="U41" s="169"/>
    </row>
    <row r="42" spans="2:21" s="194" customFormat="1" ht="12" x14ac:dyDescent="0.2">
      <c r="B42" s="190"/>
      <c r="C42" s="181" t="s">
        <v>11</v>
      </c>
      <c r="D42" s="191"/>
      <c r="E42" s="191"/>
      <c r="F42" s="191"/>
      <c r="G42" s="191"/>
      <c r="H42" s="191"/>
      <c r="I42" s="191"/>
      <c r="J42" s="191"/>
      <c r="K42" s="191"/>
      <c r="L42" s="191"/>
      <c r="M42" s="191"/>
      <c r="N42" s="191"/>
      <c r="O42" s="191"/>
      <c r="P42" s="181"/>
      <c r="Q42" s="191"/>
      <c r="R42" s="191"/>
      <c r="S42" s="191"/>
      <c r="T42" s="192"/>
      <c r="U42" s="193"/>
    </row>
    <row r="43" spans="2:21" ht="5.0999999999999996" customHeight="1" x14ac:dyDescent="0.2">
      <c r="B43" s="176"/>
      <c r="C43" s="177"/>
      <c r="D43" s="177"/>
      <c r="E43" s="177"/>
      <c r="F43" s="177"/>
      <c r="G43" s="177"/>
      <c r="H43" s="177"/>
      <c r="I43" s="177"/>
      <c r="J43" s="177"/>
      <c r="K43" s="177"/>
      <c r="L43" s="177"/>
      <c r="M43" s="177"/>
      <c r="N43" s="177"/>
      <c r="O43" s="177"/>
      <c r="P43" s="177"/>
      <c r="Q43" s="177"/>
      <c r="R43" s="177"/>
      <c r="S43" s="177"/>
      <c r="T43" s="177"/>
      <c r="U43" s="178"/>
    </row>
    <row r="44" spans="2:21" x14ac:dyDescent="0.2">
      <c r="B44" s="166"/>
      <c r="C44" s="188" t="s">
        <v>45</v>
      </c>
      <c r="D44" s="167"/>
      <c r="E44" s="167" t="s">
        <v>122</v>
      </c>
      <c r="F44" s="167"/>
      <c r="G44" s="167"/>
      <c r="H44" s="167"/>
      <c r="I44" s="167"/>
      <c r="J44" s="167"/>
      <c r="K44" s="167"/>
      <c r="L44" s="167"/>
      <c r="M44" s="167"/>
      <c r="N44" s="167"/>
      <c r="O44" s="167"/>
      <c r="P44" s="189" t="s">
        <v>45</v>
      </c>
      <c r="Q44" s="167"/>
      <c r="R44" s="4">
        <v>3475</v>
      </c>
      <c r="S44" s="167"/>
      <c r="T44" s="167"/>
      <c r="U44" s="169"/>
    </row>
    <row r="45" spans="2:21" ht="5.0999999999999996" customHeight="1" x14ac:dyDescent="0.2">
      <c r="B45" s="176"/>
      <c r="C45" s="185"/>
      <c r="D45" s="177"/>
      <c r="E45" s="177"/>
      <c r="F45" s="177"/>
      <c r="G45" s="177"/>
      <c r="H45" s="177"/>
      <c r="I45" s="177"/>
      <c r="J45" s="177"/>
      <c r="K45" s="177"/>
      <c r="L45" s="177"/>
      <c r="M45" s="177"/>
      <c r="N45" s="177"/>
      <c r="O45" s="177"/>
      <c r="P45" s="186"/>
      <c r="Q45" s="177"/>
      <c r="R45" s="187"/>
      <c r="S45" s="177"/>
      <c r="T45" s="177"/>
      <c r="U45" s="178"/>
    </row>
    <row r="46" spans="2:21" ht="5.0999999999999996" customHeight="1" x14ac:dyDescent="0.2">
      <c r="B46" s="166"/>
      <c r="C46" s="188"/>
      <c r="D46" s="167"/>
      <c r="E46" s="167"/>
      <c r="F46" s="167"/>
      <c r="G46" s="167"/>
      <c r="H46" s="167"/>
      <c r="I46" s="167"/>
      <c r="J46" s="167"/>
      <c r="K46" s="167"/>
      <c r="L46" s="167"/>
      <c r="M46" s="167"/>
      <c r="N46" s="167"/>
      <c r="O46" s="167"/>
      <c r="P46" s="189"/>
      <c r="Q46" s="167"/>
      <c r="R46" s="4"/>
      <c r="S46" s="167"/>
      <c r="T46" s="167"/>
      <c r="U46" s="169"/>
    </row>
    <row r="47" spans="2:21" x14ac:dyDescent="0.2">
      <c r="B47" s="171"/>
      <c r="C47" s="183" t="s">
        <v>46</v>
      </c>
      <c r="D47" s="173"/>
      <c r="E47" s="173" t="s">
        <v>12</v>
      </c>
      <c r="F47" s="173"/>
      <c r="G47" s="173"/>
      <c r="H47" s="173"/>
      <c r="I47" s="173"/>
      <c r="J47" s="173"/>
      <c r="K47" s="173"/>
      <c r="L47" s="173"/>
      <c r="M47" s="173"/>
      <c r="N47" s="173"/>
      <c r="O47" s="173"/>
      <c r="P47" s="184" t="s">
        <v>46</v>
      </c>
      <c r="Q47" s="173"/>
      <c r="R47" s="132">
        <f>'Input Form'!D21</f>
        <v>2.5264000000000002</v>
      </c>
      <c r="S47" s="173"/>
      <c r="T47" s="173"/>
      <c r="U47" s="175"/>
    </row>
    <row r="48" spans="2:21" ht="5.0999999999999996" customHeight="1" x14ac:dyDescent="0.2">
      <c r="B48" s="176"/>
      <c r="C48" s="185"/>
      <c r="D48" s="177"/>
      <c r="E48" s="177"/>
      <c r="F48" s="177"/>
      <c r="G48" s="177"/>
      <c r="H48" s="177"/>
      <c r="I48" s="177"/>
      <c r="J48" s="177"/>
      <c r="K48" s="177"/>
      <c r="L48" s="177"/>
      <c r="M48" s="177"/>
      <c r="N48" s="177"/>
      <c r="O48" s="177"/>
      <c r="P48" s="186"/>
      <c r="Q48" s="177"/>
      <c r="R48" s="187"/>
      <c r="S48" s="177"/>
      <c r="T48" s="177"/>
      <c r="U48" s="178"/>
    </row>
    <row r="49" spans="2:21" ht="5.0999999999999996" customHeight="1" x14ac:dyDescent="0.2">
      <c r="B49" s="166"/>
      <c r="C49" s="188"/>
      <c r="D49" s="167"/>
      <c r="E49" s="167"/>
      <c r="F49" s="167"/>
      <c r="G49" s="167"/>
      <c r="H49" s="167"/>
      <c r="I49" s="167"/>
      <c r="J49" s="167"/>
      <c r="K49" s="167"/>
      <c r="L49" s="167"/>
      <c r="M49" s="167"/>
      <c r="N49" s="167"/>
      <c r="O49" s="167"/>
      <c r="P49" s="189"/>
      <c r="Q49" s="167"/>
      <c r="R49" s="4"/>
      <c r="S49" s="167"/>
      <c r="T49" s="167"/>
      <c r="U49" s="169"/>
    </row>
    <row r="50" spans="2:21" x14ac:dyDescent="0.2">
      <c r="B50" s="171"/>
      <c r="C50" s="183" t="s">
        <v>47</v>
      </c>
      <c r="D50" s="173"/>
      <c r="E50" s="173" t="s">
        <v>68</v>
      </c>
      <c r="F50" s="173"/>
      <c r="G50" s="173"/>
      <c r="H50" s="173"/>
      <c r="I50" s="173"/>
      <c r="J50" s="173"/>
      <c r="K50" s="173"/>
      <c r="L50" s="173"/>
      <c r="M50" s="173"/>
      <c r="N50" s="173"/>
      <c r="O50" s="173"/>
      <c r="P50" s="184" t="s">
        <v>47</v>
      </c>
      <c r="Q50" s="173"/>
      <c r="R50" s="1">
        <f>ROUND(R19*R44*R47,0)</f>
        <v>0</v>
      </c>
      <c r="S50" s="173"/>
      <c r="T50" s="173"/>
      <c r="U50" s="175"/>
    </row>
    <row r="51" spans="2:21" ht="5.0999999999999996" customHeight="1" x14ac:dyDescent="0.2">
      <c r="B51" s="176"/>
      <c r="C51" s="185"/>
      <c r="D51" s="177"/>
      <c r="E51" s="177"/>
      <c r="F51" s="177"/>
      <c r="G51" s="177"/>
      <c r="H51" s="177"/>
      <c r="I51" s="177"/>
      <c r="J51" s="177"/>
      <c r="K51" s="177"/>
      <c r="L51" s="177"/>
      <c r="M51" s="177"/>
      <c r="N51" s="177"/>
      <c r="O51" s="177"/>
      <c r="P51" s="186"/>
      <c r="Q51" s="177"/>
      <c r="R51" s="187"/>
      <c r="S51" s="177"/>
      <c r="T51" s="177"/>
      <c r="U51" s="178"/>
    </row>
    <row r="52" spans="2:21" ht="5.0999999999999996" customHeight="1" x14ac:dyDescent="0.2">
      <c r="B52" s="166"/>
      <c r="C52" s="167"/>
      <c r="D52" s="167"/>
      <c r="E52" s="167"/>
      <c r="F52" s="167"/>
      <c r="G52" s="167"/>
      <c r="H52" s="167"/>
      <c r="I52" s="167"/>
      <c r="J52" s="167"/>
      <c r="K52" s="167"/>
      <c r="L52" s="167"/>
      <c r="M52" s="167"/>
      <c r="N52" s="167"/>
      <c r="O52" s="167"/>
      <c r="P52" s="167"/>
      <c r="Q52" s="167"/>
      <c r="R52" s="167"/>
      <c r="S52" s="167"/>
      <c r="T52" s="167"/>
      <c r="U52" s="169"/>
    </row>
    <row r="53" spans="2:21" ht="12" x14ac:dyDescent="0.2">
      <c r="B53" s="171"/>
      <c r="C53" s="181" t="s">
        <v>69</v>
      </c>
      <c r="D53" s="172"/>
      <c r="E53" s="172"/>
      <c r="F53" s="172"/>
      <c r="G53" s="172"/>
      <c r="H53" s="172"/>
      <c r="I53" s="172"/>
      <c r="J53" s="172"/>
      <c r="K53" s="172"/>
      <c r="L53" s="172"/>
      <c r="M53" s="172"/>
      <c r="N53" s="172"/>
      <c r="O53" s="172"/>
      <c r="P53" s="195"/>
      <c r="Q53" s="172"/>
      <c r="R53" s="172"/>
      <c r="S53" s="172"/>
      <c r="T53" s="173"/>
      <c r="U53" s="175"/>
    </row>
    <row r="54" spans="2:21" ht="5.0999999999999996" customHeight="1" x14ac:dyDescent="0.2">
      <c r="B54" s="176"/>
      <c r="C54" s="177"/>
      <c r="D54" s="177"/>
      <c r="E54" s="177"/>
      <c r="F54" s="177"/>
      <c r="G54" s="177"/>
      <c r="H54" s="177"/>
      <c r="I54" s="177"/>
      <c r="J54" s="177"/>
      <c r="K54" s="177"/>
      <c r="L54" s="177"/>
      <c r="M54" s="177"/>
      <c r="N54" s="177"/>
      <c r="O54" s="177"/>
      <c r="P54" s="177"/>
      <c r="Q54" s="177"/>
      <c r="R54" s="177"/>
      <c r="S54" s="177"/>
      <c r="T54" s="177"/>
      <c r="U54" s="178"/>
    </row>
    <row r="55" spans="2:21" x14ac:dyDescent="0.2">
      <c r="B55" s="166"/>
      <c r="C55" s="188" t="s">
        <v>48</v>
      </c>
      <c r="D55" s="167"/>
      <c r="E55" s="167" t="s">
        <v>77</v>
      </c>
      <c r="F55" s="167"/>
      <c r="G55" s="167"/>
      <c r="H55" s="167"/>
      <c r="I55" s="167"/>
      <c r="J55" s="167"/>
      <c r="K55" s="167"/>
      <c r="L55" s="167"/>
      <c r="M55" s="167"/>
      <c r="N55" s="167"/>
      <c r="O55" s="167"/>
      <c r="P55" s="189" t="s">
        <v>48</v>
      </c>
      <c r="Q55" s="167"/>
      <c r="R55" s="4">
        <f>SUM(R39+R50)</f>
        <v>0</v>
      </c>
      <c r="S55" s="167"/>
      <c r="T55" s="167"/>
      <c r="U55" s="169"/>
    </row>
    <row r="56" spans="2:21" ht="5.0999999999999996" customHeight="1" x14ac:dyDescent="0.2">
      <c r="B56" s="176"/>
      <c r="C56" s="185"/>
      <c r="D56" s="177"/>
      <c r="E56" s="177"/>
      <c r="F56" s="177"/>
      <c r="G56" s="177"/>
      <c r="H56" s="177"/>
      <c r="I56" s="177"/>
      <c r="J56" s="177"/>
      <c r="K56" s="177"/>
      <c r="L56" s="177"/>
      <c r="M56" s="177"/>
      <c r="N56" s="177"/>
      <c r="O56" s="177"/>
      <c r="P56" s="186"/>
      <c r="Q56" s="177"/>
      <c r="R56" s="187"/>
      <c r="S56" s="177"/>
      <c r="T56" s="177"/>
      <c r="U56" s="178"/>
    </row>
    <row r="57" spans="2:21" ht="5.0999999999999996" customHeight="1" x14ac:dyDescent="0.2">
      <c r="B57" s="166"/>
      <c r="C57" s="188"/>
      <c r="D57" s="167"/>
      <c r="E57" s="167"/>
      <c r="F57" s="167"/>
      <c r="G57" s="167"/>
      <c r="H57" s="167"/>
      <c r="I57" s="167"/>
      <c r="J57" s="167"/>
      <c r="K57" s="167"/>
      <c r="L57" s="167"/>
      <c r="M57" s="167"/>
      <c r="N57" s="167"/>
      <c r="O57" s="167"/>
      <c r="P57" s="189"/>
      <c r="Q57" s="167"/>
      <c r="R57" s="4"/>
      <c r="S57" s="167"/>
      <c r="T57" s="167"/>
      <c r="U57" s="169"/>
    </row>
    <row r="58" spans="2:21" x14ac:dyDescent="0.2">
      <c r="B58" s="171"/>
      <c r="C58" s="183" t="s">
        <v>71</v>
      </c>
      <c r="D58" s="173"/>
      <c r="E58" s="173" t="s">
        <v>76</v>
      </c>
      <c r="F58" s="173"/>
      <c r="G58" s="173"/>
      <c r="H58" s="173"/>
      <c r="I58" s="173"/>
      <c r="J58" s="173"/>
      <c r="K58" s="173"/>
      <c r="L58" s="173"/>
      <c r="M58" s="173"/>
      <c r="N58" s="173"/>
      <c r="O58" s="173"/>
      <c r="P58" s="184" t="s">
        <v>71</v>
      </c>
      <c r="Q58" s="173"/>
      <c r="R58" s="2">
        <f>SUM('SCH R-1'!Y104)</f>
        <v>0</v>
      </c>
      <c r="S58" s="173"/>
      <c r="T58" s="173"/>
      <c r="U58" s="175"/>
    </row>
    <row r="59" spans="2:21" ht="5.0999999999999996" customHeight="1" x14ac:dyDescent="0.2">
      <c r="B59" s="176"/>
      <c r="C59" s="185"/>
      <c r="D59" s="177"/>
      <c r="E59" s="177"/>
      <c r="F59" s="177"/>
      <c r="G59" s="177"/>
      <c r="H59" s="177"/>
      <c r="I59" s="177"/>
      <c r="J59" s="177"/>
      <c r="K59" s="177"/>
      <c r="L59" s="177"/>
      <c r="M59" s="177"/>
      <c r="N59" s="177"/>
      <c r="O59" s="177"/>
      <c r="P59" s="186"/>
      <c r="Q59" s="177"/>
      <c r="R59" s="187"/>
      <c r="S59" s="177"/>
      <c r="T59" s="177"/>
      <c r="U59" s="178"/>
    </row>
    <row r="60" spans="2:21" ht="5.0999999999999996" customHeight="1" x14ac:dyDescent="0.2">
      <c r="B60" s="166"/>
      <c r="C60" s="188"/>
      <c r="D60" s="167"/>
      <c r="E60" s="167"/>
      <c r="F60" s="167"/>
      <c r="G60" s="167"/>
      <c r="H60" s="167"/>
      <c r="I60" s="167"/>
      <c r="J60" s="167"/>
      <c r="K60" s="167"/>
      <c r="L60" s="167"/>
      <c r="M60" s="167"/>
      <c r="N60" s="167"/>
      <c r="O60" s="167"/>
      <c r="P60" s="189"/>
      <c r="Q60" s="167"/>
      <c r="R60" s="4"/>
      <c r="S60" s="167"/>
      <c r="T60" s="167"/>
      <c r="U60" s="169"/>
    </row>
    <row r="61" spans="2:21" x14ac:dyDescent="0.2">
      <c r="B61" s="171"/>
      <c r="C61" s="183" t="s">
        <v>72</v>
      </c>
      <c r="D61" s="173"/>
      <c r="E61" s="173" t="s">
        <v>166</v>
      </c>
      <c r="F61" s="173"/>
      <c r="G61" s="173"/>
      <c r="H61" s="173"/>
      <c r="I61" s="173"/>
      <c r="J61" s="173"/>
      <c r="K61" s="173"/>
      <c r="L61" s="173"/>
      <c r="M61" s="173"/>
      <c r="N61" s="173"/>
      <c r="O61" s="173"/>
      <c r="P61" s="184" t="s">
        <v>72</v>
      </c>
      <c r="Q61" s="173"/>
      <c r="R61" s="2">
        <v>2.86E-2</v>
      </c>
      <c r="S61" s="173"/>
      <c r="T61" s="173"/>
      <c r="U61" s="175"/>
    </row>
    <row r="62" spans="2:21" ht="5.0999999999999996" customHeight="1" x14ac:dyDescent="0.2">
      <c r="B62" s="176"/>
      <c r="C62" s="185"/>
      <c r="D62" s="177"/>
      <c r="E62" s="177"/>
      <c r="F62" s="177"/>
      <c r="G62" s="177"/>
      <c r="H62" s="177"/>
      <c r="I62" s="177"/>
      <c r="J62" s="177"/>
      <c r="K62" s="177"/>
      <c r="L62" s="177"/>
      <c r="M62" s="177"/>
      <c r="N62" s="177"/>
      <c r="O62" s="177"/>
      <c r="P62" s="186"/>
      <c r="Q62" s="177"/>
      <c r="R62" s="187"/>
      <c r="S62" s="177"/>
      <c r="T62" s="177"/>
      <c r="U62" s="178"/>
    </row>
    <row r="63" spans="2:21" ht="5.0999999999999996" customHeight="1" x14ac:dyDescent="0.2">
      <c r="B63" s="166"/>
      <c r="C63" s="188"/>
      <c r="D63" s="167"/>
      <c r="E63" s="167"/>
      <c r="F63" s="167"/>
      <c r="G63" s="167"/>
      <c r="H63" s="167"/>
      <c r="I63" s="167"/>
      <c r="J63" s="167"/>
      <c r="K63" s="167"/>
      <c r="L63" s="167"/>
      <c r="M63" s="167"/>
      <c r="N63" s="167"/>
      <c r="O63" s="167"/>
      <c r="P63" s="189"/>
      <c r="Q63" s="167"/>
      <c r="R63" s="4"/>
      <c r="S63" s="167"/>
      <c r="T63" s="167"/>
      <c r="U63" s="169"/>
    </row>
    <row r="64" spans="2:21" x14ac:dyDescent="0.2">
      <c r="B64" s="171"/>
      <c r="C64" s="183" t="s">
        <v>73</v>
      </c>
      <c r="D64" s="173"/>
      <c r="E64" s="173" t="s">
        <v>75</v>
      </c>
      <c r="F64" s="173"/>
      <c r="G64" s="173"/>
      <c r="H64" s="173"/>
      <c r="I64" s="173"/>
      <c r="J64" s="173"/>
      <c r="K64" s="173"/>
      <c r="L64" s="173"/>
      <c r="M64" s="173"/>
      <c r="N64" s="173"/>
      <c r="O64" s="173"/>
      <c r="P64" s="184" t="s">
        <v>73</v>
      </c>
      <c r="Q64" s="173"/>
      <c r="R64" s="1">
        <f>ROUND(R55*R58*R61,0)</f>
        <v>0</v>
      </c>
      <c r="S64" s="173"/>
      <c r="T64" s="173"/>
      <c r="U64" s="175"/>
    </row>
    <row r="65" spans="1:21" ht="5.0999999999999996" customHeight="1" x14ac:dyDescent="0.2">
      <c r="B65" s="176"/>
      <c r="C65" s="178"/>
      <c r="D65" s="177"/>
      <c r="E65" s="177"/>
      <c r="F65" s="177"/>
      <c r="G65" s="177"/>
      <c r="H65" s="177"/>
      <c r="I65" s="177"/>
      <c r="J65" s="177"/>
      <c r="K65" s="177"/>
      <c r="L65" s="177"/>
      <c r="M65" s="177"/>
      <c r="N65" s="177"/>
      <c r="O65" s="177"/>
      <c r="P65" s="196"/>
      <c r="Q65" s="177"/>
      <c r="R65" s="177"/>
      <c r="S65" s="177"/>
      <c r="T65" s="177"/>
      <c r="U65" s="178"/>
    </row>
    <row r="66" spans="1:21" ht="5.0999999999999996" customHeight="1" x14ac:dyDescent="0.2">
      <c r="B66" s="166"/>
      <c r="C66" s="169"/>
      <c r="D66" s="167"/>
      <c r="E66" s="167"/>
      <c r="F66" s="167"/>
      <c r="G66" s="167"/>
      <c r="H66" s="167"/>
      <c r="I66" s="167"/>
      <c r="J66" s="167"/>
      <c r="K66" s="167"/>
      <c r="L66" s="167"/>
      <c r="M66" s="167"/>
      <c r="N66" s="167"/>
      <c r="O66" s="167"/>
      <c r="P66" s="182"/>
      <c r="Q66" s="167"/>
      <c r="R66" s="167"/>
      <c r="S66" s="167"/>
      <c r="T66" s="167"/>
      <c r="U66" s="169"/>
    </row>
    <row r="67" spans="1:21" x14ac:dyDescent="0.2">
      <c r="B67" s="171"/>
      <c r="C67" s="183" t="s">
        <v>74</v>
      </c>
      <c r="D67" s="173"/>
      <c r="E67" s="173" t="s">
        <v>78</v>
      </c>
      <c r="F67" s="173"/>
      <c r="G67" s="173"/>
      <c r="H67" s="173"/>
      <c r="I67" s="173"/>
      <c r="J67" s="173"/>
      <c r="K67" s="173"/>
      <c r="L67" s="173"/>
      <c r="M67" s="173"/>
      <c r="N67" s="173"/>
      <c r="O67" s="173"/>
      <c r="P67" s="184" t="s">
        <v>74</v>
      </c>
      <c r="Q67" s="173"/>
      <c r="R67" s="1">
        <f>ROUND(R55*0.6,0)</f>
        <v>0</v>
      </c>
      <c r="S67" s="173"/>
      <c r="T67" s="173"/>
      <c r="U67" s="175"/>
    </row>
    <row r="68" spans="1:21" ht="5.0999999999999996" customHeight="1" x14ac:dyDescent="0.2">
      <c r="B68" s="176"/>
      <c r="C68" s="185"/>
      <c r="D68" s="177"/>
      <c r="E68" s="177"/>
      <c r="F68" s="177"/>
      <c r="G68" s="177"/>
      <c r="H68" s="177"/>
      <c r="I68" s="177"/>
      <c r="J68" s="177"/>
      <c r="K68" s="177"/>
      <c r="L68" s="177"/>
      <c r="M68" s="177"/>
      <c r="N68" s="177"/>
      <c r="O68" s="177"/>
      <c r="P68" s="186"/>
      <c r="Q68" s="177"/>
      <c r="R68" s="187"/>
      <c r="S68" s="177"/>
      <c r="T68" s="177"/>
      <c r="U68" s="178"/>
    </row>
    <row r="69" spans="1:21" ht="5.0999999999999996" customHeight="1" x14ac:dyDescent="0.2">
      <c r="B69" s="166"/>
      <c r="C69" s="188"/>
      <c r="D69" s="167"/>
      <c r="E69" s="167"/>
      <c r="F69" s="167"/>
      <c r="G69" s="167"/>
      <c r="H69" s="167"/>
      <c r="I69" s="167"/>
      <c r="J69" s="167"/>
      <c r="K69" s="167"/>
      <c r="L69" s="167"/>
      <c r="M69" s="167"/>
      <c r="N69" s="167"/>
      <c r="O69" s="167"/>
      <c r="P69" s="189"/>
      <c r="Q69" s="167"/>
      <c r="R69" s="4"/>
      <c r="S69" s="167"/>
      <c r="T69" s="167"/>
      <c r="U69" s="169"/>
    </row>
    <row r="70" spans="1:21" x14ac:dyDescent="0.2">
      <c r="B70" s="171"/>
      <c r="C70" s="183" t="s">
        <v>49</v>
      </c>
      <c r="D70" s="173"/>
      <c r="E70" s="173" t="s">
        <v>79</v>
      </c>
      <c r="F70" s="173"/>
      <c r="G70" s="173"/>
      <c r="H70" s="173"/>
      <c r="I70" s="173"/>
      <c r="J70" s="173"/>
      <c r="K70" s="173"/>
      <c r="L70" s="173"/>
      <c r="M70" s="173"/>
      <c r="N70" s="173"/>
      <c r="O70" s="173"/>
      <c r="P70" s="184" t="s">
        <v>49</v>
      </c>
      <c r="Q70" s="173"/>
      <c r="R70" s="1">
        <f>MIN(R64,R67)</f>
        <v>0</v>
      </c>
      <c r="S70" s="173"/>
      <c r="T70" s="173"/>
      <c r="U70" s="175"/>
    </row>
    <row r="71" spans="1:21" ht="5.0999999999999996" customHeight="1" x14ac:dyDescent="0.2">
      <c r="A71" s="173"/>
      <c r="B71" s="171"/>
      <c r="C71" s="183"/>
      <c r="D71" s="173"/>
      <c r="E71" s="173"/>
      <c r="F71" s="173"/>
      <c r="G71" s="173"/>
      <c r="H71" s="173"/>
      <c r="I71" s="173"/>
      <c r="J71" s="173"/>
      <c r="K71" s="173"/>
      <c r="L71" s="173"/>
      <c r="M71" s="173"/>
      <c r="N71" s="173"/>
      <c r="O71" s="173"/>
      <c r="P71" s="184"/>
      <c r="Q71" s="173"/>
      <c r="R71" s="1"/>
      <c r="S71" s="173"/>
      <c r="T71" s="173"/>
      <c r="U71" s="175"/>
    </row>
    <row r="72" spans="1:21" ht="5.0999999999999996" customHeight="1" x14ac:dyDescent="0.2">
      <c r="A72" s="173"/>
      <c r="B72" s="166"/>
      <c r="C72" s="188"/>
      <c r="D72" s="167"/>
      <c r="E72" s="167"/>
      <c r="F72" s="167"/>
      <c r="G72" s="167"/>
      <c r="H72" s="167"/>
      <c r="I72" s="167"/>
      <c r="J72" s="167"/>
      <c r="K72" s="167"/>
      <c r="L72" s="167"/>
      <c r="M72" s="167"/>
      <c r="N72" s="167"/>
      <c r="O72" s="167"/>
      <c r="P72" s="189"/>
      <c r="Q72" s="167"/>
      <c r="R72" s="4"/>
      <c r="S72" s="167"/>
      <c r="T72" s="167"/>
      <c r="U72" s="169"/>
    </row>
    <row r="73" spans="1:21" x14ac:dyDescent="0.2">
      <c r="A73" s="173"/>
      <c r="B73" s="171"/>
      <c r="C73" s="183" t="s">
        <v>52</v>
      </c>
      <c r="D73" s="173"/>
      <c r="E73" s="173" t="s">
        <v>80</v>
      </c>
      <c r="F73" s="173"/>
      <c r="G73" s="173"/>
      <c r="H73" s="173"/>
      <c r="I73" s="173"/>
      <c r="J73" s="173"/>
      <c r="K73" s="173"/>
      <c r="L73" s="173"/>
      <c r="M73" s="173"/>
      <c r="N73" s="173"/>
      <c r="O73" s="173"/>
      <c r="P73" s="184" t="s">
        <v>52</v>
      </c>
      <c r="Q73" s="173"/>
      <c r="R73" s="1">
        <f>SUM(R55-R70)</f>
        <v>0</v>
      </c>
      <c r="S73" s="173"/>
      <c r="T73" s="173"/>
      <c r="U73" s="175"/>
    </row>
    <row r="74" spans="1:21" ht="5.0999999999999996" customHeight="1" x14ac:dyDescent="0.2">
      <c r="A74" s="173"/>
      <c r="B74" s="176"/>
      <c r="C74" s="185"/>
      <c r="D74" s="177"/>
      <c r="E74" s="177"/>
      <c r="F74" s="177"/>
      <c r="G74" s="177"/>
      <c r="H74" s="177"/>
      <c r="I74" s="177"/>
      <c r="J74" s="177"/>
      <c r="K74" s="177"/>
      <c r="L74" s="177"/>
      <c r="M74" s="177"/>
      <c r="N74" s="177"/>
      <c r="O74" s="177"/>
      <c r="P74" s="186"/>
      <c r="Q74" s="177"/>
      <c r="R74" s="187"/>
      <c r="S74" s="177"/>
      <c r="T74" s="177"/>
      <c r="U74" s="178"/>
    </row>
    <row r="75" spans="1:21" ht="12.75" customHeight="1" x14ac:dyDescent="0.2"/>
    <row r="76" spans="1:21" ht="36.75" customHeight="1" x14ac:dyDescent="0.2"/>
    <row r="77" spans="1:21" ht="18" customHeight="1" x14ac:dyDescent="0.2"/>
    <row r="78" spans="1:21" ht="15.75" customHeight="1" x14ac:dyDescent="0.2">
      <c r="B78" s="166"/>
      <c r="C78" s="167"/>
      <c r="D78" s="167"/>
      <c r="E78" s="167"/>
      <c r="F78" s="167"/>
      <c r="G78" s="167"/>
      <c r="H78" s="167"/>
      <c r="I78" s="167"/>
      <c r="J78" s="167"/>
      <c r="K78" s="167"/>
      <c r="L78" s="167"/>
      <c r="M78" s="167"/>
      <c r="N78" s="167"/>
      <c r="O78" s="167"/>
      <c r="P78" s="167"/>
      <c r="Q78" s="167"/>
      <c r="R78" s="167"/>
      <c r="S78" s="167"/>
      <c r="T78" s="167"/>
      <c r="U78" s="169"/>
    </row>
    <row r="79" spans="1:21" ht="12" x14ac:dyDescent="0.2">
      <c r="B79" s="171"/>
      <c r="C79" s="181" t="s">
        <v>70</v>
      </c>
      <c r="D79" s="172"/>
      <c r="E79" s="172"/>
      <c r="F79" s="172"/>
      <c r="G79" s="172"/>
      <c r="H79" s="172"/>
      <c r="I79" s="172"/>
      <c r="J79" s="172"/>
      <c r="K79" s="172"/>
      <c r="L79" s="172"/>
      <c r="M79" s="172"/>
      <c r="N79" s="172"/>
      <c r="O79" s="172"/>
      <c r="P79" s="195"/>
      <c r="Q79" s="172"/>
      <c r="R79" s="172"/>
      <c r="S79" s="172"/>
      <c r="T79" s="173"/>
      <c r="U79" s="175"/>
    </row>
    <row r="80" spans="1:21" ht="5.0999999999999996" customHeight="1" x14ac:dyDescent="0.2">
      <c r="B80" s="176"/>
      <c r="C80" s="177"/>
      <c r="D80" s="177"/>
      <c r="E80" s="177"/>
      <c r="F80" s="177"/>
      <c r="G80" s="177"/>
      <c r="H80" s="177"/>
      <c r="I80" s="177"/>
      <c r="J80" s="177"/>
      <c r="K80" s="177"/>
      <c r="L80" s="177"/>
      <c r="M80" s="177"/>
      <c r="N80" s="177"/>
      <c r="O80" s="177"/>
      <c r="P80" s="177"/>
      <c r="Q80" s="177"/>
      <c r="R80" s="177"/>
      <c r="S80" s="177"/>
      <c r="T80" s="177"/>
      <c r="U80" s="178"/>
    </row>
    <row r="81" spans="2:21" x14ac:dyDescent="0.2">
      <c r="B81" s="166"/>
      <c r="C81" s="188" t="s">
        <v>53</v>
      </c>
      <c r="D81" s="167"/>
      <c r="E81" s="167" t="s">
        <v>168</v>
      </c>
      <c r="F81" s="167"/>
      <c r="G81" s="167"/>
      <c r="H81" s="167"/>
      <c r="I81" s="167"/>
      <c r="J81" s="167"/>
      <c r="K81" s="167"/>
      <c r="L81" s="167"/>
      <c r="M81" s="167"/>
      <c r="N81" s="167"/>
      <c r="O81" s="167"/>
      <c r="P81" s="189" t="s">
        <v>53</v>
      </c>
      <c r="Q81" s="167"/>
      <c r="R81" s="141">
        <v>0.08</v>
      </c>
      <c r="S81" s="167"/>
      <c r="T81" s="167"/>
      <c r="U81" s="169"/>
    </row>
    <row r="82" spans="2:21" ht="4.5" customHeight="1" x14ac:dyDescent="0.2">
      <c r="B82" s="176"/>
      <c r="C82" s="178"/>
      <c r="D82" s="177"/>
      <c r="E82" s="177"/>
      <c r="F82" s="177"/>
      <c r="G82" s="177"/>
      <c r="H82" s="177"/>
      <c r="I82" s="177"/>
      <c r="J82" s="177"/>
      <c r="K82" s="177"/>
      <c r="L82" s="177"/>
      <c r="M82" s="177"/>
      <c r="N82" s="177"/>
      <c r="O82" s="177"/>
      <c r="P82" s="196"/>
      <c r="Q82" s="177"/>
      <c r="R82" s="187"/>
      <c r="S82" s="177"/>
      <c r="T82" s="177"/>
      <c r="U82" s="178"/>
    </row>
    <row r="83" spans="2:21" ht="5.0999999999999996" customHeight="1" x14ac:dyDescent="0.2">
      <c r="B83" s="166"/>
      <c r="C83" s="169"/>
      <c r="D83" s="167"/>
      <c r="E83" s="167"/>
      <c r="F83" s="167"/>
      <c r="G83" s="167"/>
      <c r="H83" s="167"/>
      <c r="I83" s="167"/>
      <c r="J83" s="167"/>
      <c r="K83" s="167"/>
      <c r="L83" s="167"/>
      <c r="M83" s="167"/>
      <c r="N83" s="167"/>
      <c r="O83" s="167"/>
      <c r="P83" s="182"/>
      <c r="Q83" s="167"/>
      <c r="R83" s="4"/>
      <c r="S83" s="167"/>
      <c r="T83" s="167"/>
      <c r="U83" s="169"/>
    </row>
    <row r="84" spans="2:21" x14ac:dyDescent="0.2">
      <c r="B84" s="171"/>
      <c r="C84" s="183" t="s">
        <v>54</v>
      </c>
      <c r="D84" s="173"/>
      <c r="E84" s="173" t="s">
        <v>81</v>
      </c>
      <c r="F84" s="173"/>
      <c r="G84" s="173"/>
      <c r="H84" s="173"/>
      <c r="I84" s="173"/>
      <c r="J84" s="173"/>
      <c r="K84" s="173"/>
      <c r="L84" s="173"/>
      <c r="M84" s="173"/>
      <c r="N84" s="173"/>
      <c r="O84" s="173"/>
      <c r="P84" s="184" t="s">
        <v>54</v>
      </c>
      <c r="Q84" s="173"/>
      <c r="R84" s="1">
        <f>ROUND(R73*R81,0)</f>
        <v>0</v>
      </c>
      <c r="S84" s="173"/>
      <c r="T84" s="173"/>
      <c r="U84" s="175"/>
    </row>
    <row r="85" spans="2:21" ht="5.0999999999999996" customHeight="1" x14ac:dyDescent="0.2">
      <c r="B85" s="176"/>
      <c r="C85" s="178"/>
      <c r="D85" s="177"/>
      <c r="E85" s="177"/>
      <c r="F85" s="177"/>
      <c r="G85" s="177"/>
      <c r="H85" s="177"/>
      <c r="I85" s="177"/>
      <c r="J85" s="177"/>
      <c r="K85" s="177"/>
      <c r="L85" s="177"/>
      <c r="M85" s="177"/>
      <c r="N85" s="177"/>
      <c r="O85" s="177"/>
      <c r="P85" s="196"/>
      <c r="Q85" s="177"/>
      <c r="R85" s="187"/>
      <c r="S85" s="177"/>
      <c r="T85" s="177"/>
      <c r="U85" s="178"/>
    </row>
    <row r="86" spans="2:21" ht="5.0999999999999996" customHeight="1" x14ac:dyDescent="0.2">
      <c r="B86" s="166"/>
      <c r="C86" s="169"/>
      <c r="D86" s="167"/>
      <c r="E86" s="167"/>
      <c r="F86" s="167"/>
      <c r="G86" s="167"/>
      <c r="H86" s="167"/>
      <c r="I86" s="167"/>
      <c r="J86" s="167"/>
      <c r="K86" s="167"/>
      <c r="L86" s="167"/>
      <c r="M86" s="167"/>
      <c r="N86" s="167"/>
      <c r="O86" s="167"/>
      <c r="P86" s="182"/>
      <c r="Q86" s="167"/>
      <c r="R86" s="4"/>
      <c r="S86" s="167"/>
      <c r="T86" s="167"/>
      <c r="U86" s="169"/>
    </row>
    <row r="87" spans="2:21" x14ac:dyDescent="0.2">
      <c r="B87" s="171"/>
      <c r="C87" s="183" t="s">
        <v>55</v>
      </c>
      <c r="D87" s="173"/>
      <c r="E87" s="173" t="s">
        <v>27</v>
      </c>
      <c r="F87" s="173"/>
      <c r="G87" s="173"/>
      <c r="H87" s="173"/>
      <c r="I87" s="173"/>
      <c r="J87" s="173"/>
      <c r="K87" s="173"/>
      <c r="L87" s="173"/>
      <c r="M87" s="173"/>
      <c r="N87" s="173"/>
      <c r="O87" s="173"/>
      <c r="P87" s="184" t="s">
        <v>55</v>
      </c>
      <c r="Q87" s="173"/>
      <c r="R87" s="131">
        <f>'Input Form'!D23</f>
        <v>0</v>
      </c>
      <c r="S87" s="173"/>
      <c r="T87" s="173"/>
      <c r="U87" s="175"/>
    </row>
    <row r="88" spans="2:21" ht="5.0999999999999996" customHeight="1" x14ac:dyDescent="0.2">
      <c r="B88" s="176"/>
      <c r="C88" s="178"/>
      <c r="D88" s="177"/>
      <c r="E88" s="177"/>
      <c r="F88" s="177"/>
      <c r="G88" s="177"/>
      <c r="H88" s="177"/>
      <c r="I88" s="177"/>
      <c r="J88" s="177"/>
      <c r="K88" s="177"/>
      <c r="L88" s="177"/>
      <c r="M88" s="177"/>
      <c r="N88" s="177"/>
      <c r="O88" s="177"/>
      <c r="P88" s="196"/>
      <c r="Q88" s="177"/>
      <c r="R88" s="187"/>
      <c r="S88" s="177"/>
      <c r="T88" s="177"/>
      <c r="U88" s="178"/>
    </row>
    <row r="89" spans="2:21" ht="5.0999999999999996" customHeight="1" x14ac:dyDescent="0.2">
      <c r="B89" s="166"/>
      <c r="C89" s="169"/>
      <c r="D89" s="167"/>
      <c r="E89" s="167"/>
      <c r="F89" s="167"/>
      <c r="G89" s="167"/>
      <c r="H89" s="167"/>
      <c r="I89" s="167"/>
      <c r="J89" s="167"/>
      <c r="K89" s="167"/>
      <c r="L89" s="167"/>
      <c r="M89" s="167"/>
      <c r="N89" s="167"/>
      <c r="O89" s="167"/>
      <c r="P89" s="182"/>
      <c r="Q89" s="167"/>
      <c r="R89" s="4"/>
      <c r="S89" s="167"/>
      <c r="T89" s="167"/>
      <c r="U89" s="169"/>
    </row>
    <row r="90" spans="2:21" x14ac:dyDescent="0.2">
      <c r="B90" s="171"/>
      <c r="C90" s="183" t="s">
        <v>56</v>
      </c>
      <c r="D90" s="173"/>
      <c r="E90" s="173" t="s">
        <v>28</v>
      </c>
      <c r="F90" s="173"/>
      <c r="G90" s="173"/>
      <c r="H90" s="173"/>
      <c r="I90" s="173"/>
      <c r="J90" s="173"/>
      <c r="K90" s="173"/>
      <c r="L90" s="173"/>
      <c r="M90" s="173"/>
      <c r="N90" s="173"/>
      <c r="O90" s="173"/>
      <c r="P90" s="184" t="s">
        <v>56</v>
      </c>
      <c r="Q90" s="173"/>
      <c r="R90" s="131">
        <f>'Input Form'!D26</f>
        <v>0</v>
      </c>
      <c r="S90" s="173"/>
      <c r="T90" s="173"/>
      <c r="U90" s="175"/>
    </row>
    <row r="91" spans="2:21" ht="5.0999999999999996" customHeight="1" x14ac:dyDescent="0.2">
      <c r="B91" s="176"/>
      <c r="C91" s="178"/>
      <c r="D91" s="177"/>
      <c r="E91" s="177"/>
      <c r="F91" s="177"/>
      <c r="G91" s="177"/>
      <c r="H91" s="177"/>
      <c r="I91" s="177"/>
      <c r="J91" s="177"/>
      <c r="K91" s="177"/>
      <c r="L91" s="177"/>
      <c r="M91" s="177"/>
      <c r="N91" s="177"/>
      <c r="O91" s="177"/>
      <c r="P91" s="196"/>
      <c r="Q91" s="177"/>
      <c r="R91" s="187"/>
      <c r="S91" s="177"/>
      <c r="T91" s="177"/>
      <c r="U91" s="178"/>
    </row>
    <row r="92" spans="2:21" ht="5.0999999999999996" customHeight="1" x14ac:dyDescent="0.2">
      <c r="B92" s="166"/>
      <c r="C92" s="169"/>
      <c r="D92" s="167"/>
      <c r="E92" s="167"/>
      <c r="F92" s="167"/>
      <c r="G92" s="167"/>
      <c r="H92" s="167"/>
      <c r="I92" s="167"/>
      <c r="J92" s="167"/>
      <c r="K92" s="167"/>
      <c r="L92" s="167"/>
      <c r="M92" s="167"/>
      <c r="N92" s="167"/>
      <c r="O92" s="167"/>
      <c r="P92" s="182"/>
      <c r="Q92" s="167"/>
      <c r="R92" s="4"/>
      <c r="S92" s="167"/>
      <c r="T92" s="167"/>
      <c r="U92" s="169"/>
    </row>
    <row r="93" spans="2:21" x14ac:dyDescent="0.2">
      <c r="B93" s="171"/>
      <c r="C93" s="183" t="s">
        <v>57</v>
      </c>
      <c r="D93" s="173"/>
      <c r="E93" s="173" t="s">
        <v>82</v>
      </c>
      <c r="F93" s="173"/>
      <c r="G93" s="173"/>
      <c r="H93" s="173"/>
      <c r="I93" s="173"/>
      <c r="J93" s="173"/>
      <c r="K93" s="173"/>
      <c r="L93" s="173"/>
      <c r="M93" s="173"/>
      <c r="N93" s="173"/>
      <c r="O93" s="173"/>
      <c r="P93" s="184" t="s">
        <v>57</v>
      </c>
      <c r="Q93" s="173"/>
      <c r="R93" s="1">
        <f>ROUND((R87+R90),0)</f>
        <v>0</v>
      </c>
      <c r="S93" s="173"/>
      <c r="T93" s="173"/>
      <c r="U93" s="175"/>
    </row>
    <row r="94" spans="2:21" ht="5.0999999999999996" customHeight="1" x14ac:dyDescent="0.2">
      <c r="B94" s="176"/>
      <c r="C94" s="178"/>
      <c r="D94" s="177"/>
      <c r="E94" s="177"/>
      <c r="F94" s="177"/>
      <c r="G94" s="177"/>
      <c r="H94" s="177"/>
      <c r="I94" s="177"/>
      <c r="J94" s="177"/>
      <c r="K94" s="177"/>
      <c r="L94" s="177"/>
      <c r="M94" s="177"/>
      <c r="N94" s="177"/>
      <c r="O94" s="177"/>
      <c r="P94" s="196"/>
      <c r="Q94" s="177"/>
      <c r="R94" s="187"/>
      <c r="S94" s="177"/>
      <c r="T94" s="177"/>
      <c r="U94" s="178"/>
    </row>
    <row r="95" spans="2:21" ht="5.0999999999999996" customHeight="1" x14ac:dyDescent="0.2">
      <c r="B95" s="166"/>
      <c r="C95" s="169"/>
      <c r="D95" s="167"/>
      <c r="E95" s="167"/>
      <c r="F95" s="167"/>
      <c r="G95" s="167"/>
      <c r="H95" s="167"/>
      <c r="I95" s="167"/>
      <c r="J95" s="167"/>
      <c r="K95" s="167"/>
      <c r="L95" s="167"/>
      <c r="M95" s="167"/>
      <c r="N95" s="167"/>
      <c r="O95" s="167"/>
      <c r="P95" s="182"/>
      <c r="Q95" s="167"/>
      <c r="R95" s="4"/>
      <c r="S95" s="167"/>
      <c r="T95" s="167"/>
      <c r="U95" s="169"/>
    </row>
    <row r="96" spans="2:21" x14ac:dyDescent="0.2">
      <c r="B96" s="171"/>
      <c r="C96" s="183" t="s">
        <v>58</v>
      </c>
      <c r="D96" s="173"/>
      <c r="E96" s="173" t="s">
        <v>123</v>
      </c>
      <c r="F96" s="173"/>
      <c r="G96" s="173"/>
      <c r="H96" s="173"/>
      <c r="I96" s="173"/>
      <c r="J96" s="173"/>
      <c r="K96" s="173"/>
      <c r="L96" s="173"/>
      <c r="M96" s="173"/>
      <c r="N96" s="173"/>
      <c r="O96" s="173"/>
      <c r="P96" s="184" t="s">
        <v>58</v>
      </c>
      <c r="Q96" s="173"/>
      <c r="R96" s="1">
        <f>SUM(R84+R93)</f>
        <v>0</v>
      </c>
      <c r="S96" s="173"/>
      <c r="T96" s="173"/>
      <c r="U96" s="175"/>
    </row>
    <row r="97" spans="2:21" ht="5.0999999999999996" customHeight="1" x14ac:dyDescent="0.2">
      <c r="B97" s="176"/>
      <c r="C97" s="178"/>
      <c r="D97" s="177"/>
      <c r="E97" s="177"/>
      <c r="F97" s="177"/>
      <c r="G97" s="177"/>
      <c r="H97" s="177"/>
      <c r="I97" s="177"/>
      <c r="J97" s="177"/>
      <c r="K97" s="177"/>
      <c r="L97" s="177"/>
      <c r="M97" s="177"/>
      <c r="N97" s="177"/>
      <c r="O97" s="177"/>
      <c r="P97" s="196"/>
      <c r="Q97" s="177"/>
      <c r="R97" s="187"/>
      <c r="S97" s="177"/>
      <c r="T97" s="177"/>
      <c r="U97" s="178"/>
    </row>
    <row r="98" spans="2:21" ht="5.0999999999999996" customHeight="1" x14ac:dyDescent="0.2">
      <c r="B98" s="166"/>
      <c r="C98" s="169"/>
      <c r="D98" s="167"/>
      <c r="E98" s="167"/>
      <c r="F98" s="167"/>
      <c r="G98" s="167"/>
      <c r="H98" s="167"/>
      <c r="I98" s="167"/>
      <c r="J98" s="167"/>
      <c r="K98" s="167"/>
      <c r="L98" s="167"/>
      <c r="M98" s="167"/>
      <c r="N98" s="167"/>
      <c r="O98" s="167"/>
      <c r="P98" s="182"/>
      <c r="Q98" s="167"/>
      <c r="R98" s="4"/>
      <c r="S98" s="167"/>
      <c r="T98" s="167"/>
      <c r="U98" s="169"/>
    </row>
    <row r="99" spans="2:21" x14ac:dyDescent="0.2">
      <c r="B99" s="171"/>
      <c r="C99" s="183" t="s">
        <v>59</v>
      </c>
      <c r="D99" s="173"/>
      <c r="E99" s="173" t="s">
        <v>29</v>
      </c>
      <c r="F99" s="173"/>
      <c r="G99" s="173"/>
      <c r="H99" s="173"/>
      <c r="I99" s="173"/>
      <c r="J99" s="173"/>
      <c r="K99" s="173"/>
      <c r="L99" s="173"/>
      <c r="M99" s="173"/>
      <c r="N99" s="173"/>
      <c r="O99" s="173"/>
      <c r="P99" s="184" t="s">
        <v>59</v>
      </c>
      <c r="Q99" s="173"/>
      <c r="R99" s="134">
        <f>'Input Form'!D28</f>
        <v>0</v>
      </c>
      <c r="S99" s="173"/>
      <c r="T99" s="173"/>
      <c r="U99" s="175"/>
    </row>
    <row r="100" spans="2:21" ht="5.0999999999999996" customHeight="1" x14ac:dyDescent="0.2">
      <c r="B100" s="176"/>
      <c r="C100" s="178"/>
      <c r="D100" s="177"/>
      <c r="E100" s="177"/>
      <c r="F100" s="177"/>
      <c r="G100" s="177"/>
      <c r="H100" s="177"/>
      <c r="I100" s="177"/>
      <c r="J100" s="177"/>
      <c r="K100" s="177"/>
      <c r="L100" s="177"/>
      <c r="M100" s="177"/>
      <c r="N100" s="177"/>
      <c r="O100" s="177"/>
      <c r="P100" s="196"/>
      <c r="Q100" s="177"/>
      <c r="R100" s="187"/>
      <c r="S100" s="177"/>
      <c r="T100" s="177"/>
      <c r="U100" s="178"/>
    </row>
    <row r="101" spans="2:21" ht="5.0999999999999996" customHeight="1" x14ac:dyDescent="0.2">
      <c r="B101" s="166"/>
      <c r="C101" s="169"/>
      <c r="D101" s="167"/>
      <c r="E101" s="167"/>
      <c r="F101" s="167"/>
      <c r="G101" s="167"/>
      <c r="H101" s="167"/>
      <c r="I101" s="167"/>
      <c r="J101" s="167"/>
      <c r="K101" s="167"/>
      <c r="L101" s="167"/>
      <c r="M101" s="167"/>
      <c r="N101" s="167"/>
      <c r="O101" s="167"/>
      <c r="P101" s="182"/>
      <c r="Q101" s="167"/>
      <c r="R101" s="4"/>
      <c r="S101" s="167"/>
      <c r="T101" s="167"/>
      <c r="U101" s="169"/>
    </row>
    <row r="102" spans="2:21" x14ac:dyDescent="0.2">
      <c r="B102" s="171"/>
      <c r="C102" s="183" t="s">
        <v>60</v>
      </c>
      <c r="D102" s="173"/>
      <c r="E102" s="173" t="s">
        <v>30</v>
      </c>
      <c r="F102" s="173"/>
      <c r="G102" s="173"/>
      <c r="H102" s="173"/>
      <c r="I102" s="173"/>
      <c r="J102" s="173"/>
      <c r="K102" s="173"/>
      <c r="L102" s="173"/>
      <c r="M102" s="173"/>
      <c r="N102" s="173"/>
      <c r="O102" s="173"/>
      <c r="P102" s="184" t="s">
        <v>60</v>
      </c>
      <c r="Q102" s="173"/>
      <c r="R102" s="134">
        <f>'Input Form'!D30</f>
        <v>0</v>
      </c>
      <c r="S102" s="173"/>
      <c r="T102" s="173"/>
      <c r="U102" s="175"/>
    </row>
    <row r="103" spans="2:21" ht="5.0999999999999996" customHeight="1" x14ac:dyDescent="0.2">
      <c r="B103" s="176"/>
      <c r="C103" s="178"/>
      <c r="D103" s="177"/>
      <c r="E103" s="177"/>
      <c r="F103" s="177"/>
      <c r="G103" s="177"/>
      <c r="H103" s="177"/>
      <c r="I103" s="177"/>
      <c r="J103" s="177"/>
      <c r="K103" s="177"/>
      <c r="L103" s="177"/>
      <c r="M103" s="177"/>
      <c r="N103" s="177"/>
      <c r="O103" s="177"/>
      <c r="P103" s="196"/>
      <c r="Q103" s="177"/>
      <c r="R103" s="187"/>
      <c r="S103" s="177"/>
      <c r="T103" s="177"/>
      <c r="U103" s="178"/>
    </row>
    <row r="104" spans="2:21" ht="5.0999999999999996" customHeight="1" x14ac:dyDescent="0.2">
      <c r="B104" s="166"/>
      <c r="C104" s="169"/>
      <c r="D104" s="167"/>
      <c r="E104" s="167"/>
      <c r="F104" s="167"/>
      <c r="G104" s="167"/>
      <c r="H104" s="167"/>
      <c r="I104" s="167"/>
      <c r="J104" s="167"/>
      <c r="K104" s="167"/>
      <c r="L104" s="167"/>
      <c r="M104" s="167"/>
      <c r="N104" s="167"/>
      <c r="O104" s="167"/>
      <c r="P104" s="182"/>
      <c r="Q104" s="167"/>
      <c r="R104" s="4"/>
      <c r="S104" s="167"/>
      <c r="T104" s="167"/>
      <c r="U104" s="169"/>
    </row>
    <row r="105" spans="2:21" x14ac:dyDescent="0.2">
      <c r="B105" s="171"/>
      <c r="C105" s="183" t="s">
        <v>61</v>
      </c>
      <c r="D105" s="173"/>
      <c r="E105" s="173" t="s">
        <v>86</v>
      </c>
      <c r="F105" s="173"/>
      <c r="G105" s="173"/>
      <c r="H105" s="173"/>
      <c r="I105" s="173"/>
      <c r="J105" s="173"/>
      <c r="K105" s="173"/>
      <c r="L105" s="173"/>
      <c r="M105" s="173"/>
      <c r="N105" s="173"/>
      <c r="O105" s="173"/>
      <c r="P105" s="184" t="s">
        <v>61</v>
      </c>
      <c r="Q105" s="173"/>
      <c r="R105" s="5">
        <f>SUM(R99+R102)</f>
        <v>0</v>
      </c>
      <c r="S105" s="173"/>
      <c r="T105" s="173"/>
      <c r="U105" s="175"/>
    </row>
    <row r="106" spans="2:21" ht="5.0999999999999996" customHeight="1" x14ac:dyDescent="0.2">
      <c r="B106" s="176"/>
      <c r="C106" s="178"/>
      <c r="D106" s="177"/>
      <c r="E106" s="177"/>
      <c r="F106" s="177"/>
      <c r="G106" s="177"/>
      <c r="H106" s="177"/>
      <c r="I106" s="177"/>
      <c r="J106" s="177"/>
      <c r="K106" s="177"/>
      <c r="L106" s="177"/>
      <c r="M106" s="177"/>
      <c r="N106" s="177"/>
      <c r="O106" s="177"/>
      <c r="P106" s="196"/>
      <c r="Q106" s="177"/>
      <c r="R106" s="187"/>
      <c r="S106" s="177"/>
      <c r="T106" s="177"/>
      <c r="U106" s="178"/>
    </row>
    <row r="107" spans="2:21" ht="5.0999999999999996" customHeight="1" x14ac:dyDescent="0.2">
      <c r="B107" s="166"/>
      <c r="C107" s="169"/>
      <c r="D107" s="167"/>
      <c r="E107" s="167"/>
      <c r="F107" s="167"/>
      <c r="G107" s="167"/>
      <c r="H107" s="167"/>
      <c r="I107" s="167"/>
      <c r="J107" s="167"/>
      <c r="K107" s="167"/>
      <c r="L107" s="167"/>
      <c r="M107" s="167"/>
      <c r="N107" s="167"/>
      <c r="O107" s="167"/>
      <c r="P107" s="182"/>
      <c r="Q107" s="167"/>
      <c r="R107" s="4"/>
      <c r="S107" s="167"/>
      <c r="T107" s="167"/>
      <c r="U107" s="169"/>
    </row>
    <row r="108" spans="2:21" x14ac:dyDescent="0.2">
      <c r="B108" s="171"/>
      <c r="C108" s="183" t="s">
        <v>62</v>
      </c>
      <c r="D108" s="173"/>
      <c r="E108" s="173" t="s">
        <v>84</v>
      </c>
      <c r="F108" s="173"/>
      <c r="G108" s="173"/>
      <c r="H108" s="173"/>
      <c r="I108" s="173"/>
      <c r="J108" s="173"/>
      <c r="K108" s="173"/>
      <c r="L108" s="173"/>
      <c r="M108" s="173"/>
      <c r="N108" s="173"/>
      <c r="O108" s="173"/>
      <c r="P108" s="184" t="s">
        <v>62</v>
      </c>
      <c r="Q108" s="173"/>
      <c r="R108" s="1">
        <f>MAX(R105,(R19*365*0.88))</f>
        <v>0</v>
      </c>
      <c r="S108" s="173"/>
      <c r="T108" s="173"/>
      <c r="U108" s="175"/>
    </row>
    <row r="109" spans="2:21" x14ac:dyDescent="0.2">
      <c r="B109" s="171"/>
      <c r="C109" s="183"/>
      <c r="D109" s="173"/>
      <c r="E109" s="173" t="s">
        <v>83</v>
      </c>
      <c r="F109" s="173"/>
      <c r="G109" s="173"/>
      <c r="H109" s="173"/>
      <c r="I109" s="173"/>
      <c r="J109" s="173"/>
      <c r="K109" s="173"/>
      <c r="L109" s="173"/>
      <c r="M109" s="173"/>
      <c r="N109" s="173"/>
      <c r="O109" s="173"/>
      <c r="P109" s="184"/>
      <c r="Q109" s="173"/>
      <c r="R109" s="1"/>
      <c r="S109" s="173"/>
      <c r="T109" s="173"/>
      <c r="U109" s="175"/>
    </row>
    <row r="110" spans="2:21" ht="5.0999999999999996" customHeight="1" x14ac:dyDescent="0.2">
      <c r="B110" s="176"/>
      <c r="C110" s="178"/>
      <c r="D110" s="177"/>
      <c r="E110" s="177"/>
      <c r="F110" s="177"/>
      <c r="G110" s="177"/>
      <c r="H110" s="177"/>
      <c r="I110" s="177"/>
      <c r="J110" s="177"/>
      <c r="K110" s="177"/>
      <c r="L110" s="177"/>
      <c r="M110" s="177"/>
      <c r="N110" s="177"/>
      <c r="O110" s="177"/>
      <c r="P110" s="196"/>
      <c r="Q110" s="177"/>
      <c r="R110" s="187"/>
      <c r="S110" s="177"/>
      <c r="T110" s="177"/>
      <c r="U110" s="178"/>
    </row>
    <row r="111" spans="2:21" ht="5.0999999999999996" customHeight="1" x14ac:dyDescent="0.2">
      <c r="B111" s="166"/>
      <c r="C111" s="169"/>
      <c r="D111" s="167"/>
      <c r="E111" s="167"/>
      <c r="F111" s="167"/>
      <c r="G111" s="167"/>
      <c r="H111" s="167"/>
      <c r="I111" s="167"/>
      <c r="J111" s="167"/>
      <c r="K111" s="167"/>
      <c r="L111" s="167"/>
      <c r="M111" s="167"/>
      <c r="N111" s="167"/>
      <c r="O111" s="167"/>
      <c r="P111" s="182"/>
      <c r="Q111" s="167"/>
      <c r="R111" s="4"/>
      <c r="S111" s="167"/>
      <c r="T111" s="167"/>
      <c r="U111" s="169"/>
    </row>
    <row r="112" spans="2:21" x14ac:dyDescent="0.2">
      <c r="B112" s="171"/>
      <c r="C112" s="183" t="s">
        <v>63</v>
      </c>
      <c r="D112" s="173"/>
      <c r="E112" s="173" t="s">
        <v>85</v>
      </c>
      <c r="F112" s="173"/>
      <c r="G112" s="173"/>
      <c r="H112" s="173"/>
      <c r="I112" s="173"/>
      <c r="J112" s="173"/>
      <c r="K112" s="173"/>
      <c r="L112" s="173"/>
      <c r="M112" s="173"/>
      <c r="N112" s="173"/>
      <c r="O112" s="173"/>
      <c r="P112" s="184" t="s">
        <v>63</v>
      </c>
      <c r="Q112" s="173"/>
      <c r="R112" s="197">
        <f>IF(R108=0,0,ROUND(R96/R108,2))</f>
        <v>0</v>
      </c>
      <c r="S112" s="173"/>
      <c r="T112" s="173"/>
      <c r="U112" s="175"/>
    </row>
    <row r="113" spans="2:21" ht="5.0999999999999996" customHeight="1" x14ac:dyDescent="0.2">
      <c r="B113" s="176"/>
      <c r="C113" s="178"/>
      <c r="D113" s="177"/>
      <c r="E113" s="177"/>
      <c r="F113" s="177"/>
      <c r="G113" s="177"/>
      <c r="H113" s="177"/>
      <c r="I113" s="177"/>
      <c r="J113" s="177"/>
      <c r="K113" s="177"/>
      <c r="L113" s="177"/>
      <c r="M113" s="177"/>
      <c r="N113" s="177"/>
      <c r="O113" s="177"/>
      <c r="P113" s="196"/>
      <c r="Q113" s="177"/>
      <c r="R113" s="187"/>
      <c r="S113" s="177"/>
      <c r="T113" s="177"/>
      <c r="U113" s="178"/>
    </row>
    <row r="114" spans="2:21" x14ac:dyDescent="0.2">
      <c r="C114" s="198"/>
      <c r="R114" s="199"/>
    </row>
    <row r="115" spans="2:21" ht="5.0999999999999996" customHeight="1" x14ac:dyDescent="0.2">
      <c r="R115" s="199"/>
    </row>
  </sheetData>
  <sheetProtection password="8D17" sheet="1" objects="1" scenarios="1"/>
  <protectedRanges>
    <protectedRange sqref="R81" name="Range6"/>
    <protectedRange sqref="N6" name="Range4"/>
    <protectedRange sqref="H6" name="Range2"/>
    <protectedRange sqref="H5" name="Range1"/>
    <protectedRange sqref="N5" name="Range3"/>
  </protectedRanges>
  <mergeCells count="1">
    <mergeCell ref="H5:J5"/>
  </mergeCells>
  <phoneticPr fontId="6" type="noConversion"/>
  <printOptions horizontalCentered="1"/>
  <pageMargins left="0.45" right="0.45" top="0.25" bottom="0.25" header="0.3" footer="0.3"/>
  <pageSetup orientation="landscape" r:id="rId1"/>
  <headerFooter alignWithMargins="0">
    <oddHeader>&amp;RPAGE &amp;P OF &amp;N</oddHeader>
    <oddFooter xml:space="preserve">&amp;L
FRV REPORTING FORM     SCHEDULE R     EFFECTIVE FOR SFY 2015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8"/>
  <sheetViews>
    <sheetView zoomScale="90" zoomScaleNormal="90" workbookViewId="0">
      <selection activeCell="B2" sqref="B2"/>
    </sheetView>
  </sheetViews>
  <sheetFormatPr defaultColWidth="9.28515625" defaultRowHeight="10.199999999999999" x14ac:dyDescent="0.2"/>
  <cols>
    <col min="1" max="1" width="1" style="20" customWidth="1"/>
    <col min="2" max="2" width="5.7109375" style="20" customWidth="1"/>
    <col min="3" max="3" width="1" style="20" customWidth="1"/>
    <col min="4" max="4" width="13" style="71" customWidth="1"/>
    <col min="5" max="5" width="1.85546875" style="20" customWidth="1"/>
    <col min="6" max="6" width="1.85546875" style="72" customWidth="1"/>
    <col min="7" max="7" width="18.85546875" style="63" customWidth="1"/>
    <col min="8" max="9" width="1.85546875" style="63" customWidth="1"/>
    <col min="10" max="10" width="17.85546875" style="63" customWidth="1"/>
    <col min="11" max="12" width="1.85546875" style="63" customWidth="1"/>
    <col min="13" max="13" width="17.85546875" style="63" customWidth="1"/>
    <col min="14" max="15" width="1.85546875" style="63" customWidth="1"/>
    <col min="16" max="16" width="17.85546875" style="63" customWidth="1"/>
    <col min="17" max="18" width="1.85546875" style="63" customWidth="1"/>
    <col min="19" max="19" width="17.85546875" style="63" customWidth="1"/>
    <col min="20" max="21" width="1.85546875" style="63" customWidth="1"/>
    <col min="22" max="22" width="15.28515625" style="63" customWidth="1"/>
    <col min="23" max="24" width="1.85546875" style="63" customWidth="1"/>
    <col min="25" max="25" width="15.7109375" style="63" customWidth="1"/>
    <col min="26" max="26" width="1" style="63" customWidth="1"/>
    <col min="27" max="16384" width="9.28515625" style="63"/>
  </cols>
  <sheetData>
    <row r="1" spans="1:26" s="16" customFormat="1" ht="3.9" customHeight="1" thickBot="1" x14ac:dyDescent="0.25">
      <c r="B1" s="17"/>
      <c r="C1" s="17"/>
      <c r="D1" s="18"/>
      <c r="E1" s="17" t="s">
        <v>51</v>
      </c>
      <c r="F1" s="19"/>
      <c r="G1" s="17"/>
      <c r="I1" s="17"/>
      <c r="K1" s="17"/>
      <c r="L1" s="17"/>
      <c r="N1" s="17"/>
      <c r="O1" s="17"/>
      <c r="Q1" s="17"/>
      <c r="R1" s="17"/>
      <c r="S1" s="17"/>
      <c r="W1" s="17"/>
      <c r="X1" s="17"/>
      <c r="Y1" s="17"/>
    </row>
    <row r="2" spans="1:26" s="20" customFormat="1" ht="24.9" customHeight="1" x14ac:dyDescent="0.2">
      <c r="B2" s="21" t="s">
        <v>34</v>
      </c>
      <c r="C2" s="22"/>
      <c r="D2" s="23"/>
      <c r="E2" s="22"/>
      <c r="F2" s="24"/>
      <c r="G2" s="25"/>
      <c r="H2" s="26"/>
      <c r="I2" s="22"/>
      <c r="J2" s="26"/>
      <c r="K2" s="22"/>
      <c r="L2" s="22"/>
      <c r="M2" s="26"/>
      <c r="N2" s="22"/>
      <c r="O2" s="22"/>
      <c r="P2" s="26"/>
      <c r="Q2" s="22"/>
      <c r="R2" s="22"/>
      <c r="S2" s="22"/>
      <c r="T2" s="26"/>
      <c r="U2" s="26"/>
      <c r="V2" s="26"/>
      <c r="W2" s="22"/>
      <c r="X2" s="22"/>
      <c r="Y2" s="22"/>
      <c r="Z2" s="27"/>
    </row>
    <row r="3" spans="1:26" s="20" customFormat="1" ht="3.9" customHeight="1" x14ac:dyDescent="0.2">
      <c r="B3" s="28"/>
      <c r="C3" s="17"/>
      <c r="D3" s="18"/>
      <c r="E3" s="17"/>
      <c r="F3" s="19"/>
      <c r="G3" s="17"/>
      <c r="H3" s="16"/>
      <c r="I3" s="17"/>
      <c r="J3" s="16"/>
      <c r="K3" s="17"/>
      <c r="L3" s="17"/>
      <c r="M3" s="16"/>
      <c r="N3" s="17"/>
      <c r="O3" s="17"/>
      <c r="P3" s="16"/>
      <c r="Q3" s="17"/>
      <c r="R3" s="17"/>
      <c r="S3" s="17"/>
      <c r="T3" s="16"/>
      <c r="U3" s="16"/>
      <c r="V3" s="16"/>
      <c r="W3" s="17"/>
      <c r="X3" s="17"/>
      <c r="Y3" s="17"/>
      <c r="Z3" s="29"/>
    </row>
    <row r="4" spans="1:26" s="20" customFormat="1" ht="15" customHeight="1" x14ac:dyDescent="0.2">
      <c r="B4" s="30"/>
      <c r="C4" s="31"/>
      <c r="D4" s="18"/>
      <c r="E4" s="31"/>
      <c r="F4" s="32"/>
      <c r="G4" s="17"/>
      <c r="H4" s="16"/>
      <c r="I4" s="31"/>
      <c r="J4" s="16"/>
      <c r="K4" s="31"/>
      <c r="L4" s="31"/>
      <c r="M4" s="16"/>
      <c r="N4" s="31"/>
      <c r="O4" s="31"/>
      <c r="P4" s="31"/>
      <c r="Q4" s="31"/>
      <c r="R4" s="31"/>
      <c r="S4" s="33" t="s">
        <v>35</v>
      </c>
      <c r="W4" s="31"/>
      <c r="X4" s="31"/>
      <c r="Y4" s="34" t="s">
        <v>1</v>
      </c>
      <c r="Z4" s="29"/>
    </row>
    <row r="5" spans="1:26" s="20" customFormat="1" ht="15" customHeight="1" x14ac:dyDescent="0.2">
      <c r="B5" s="30"/>
      <c r="C5" s="31"/>
      <c r="D5" s="34" t="s">
        <v>36</v>
      </c>
      <c r="E5" s="31"/>
      <c r="F5" s="32"/>
      <c r="G5" s="35">
        <f>'SCH R'!H5</f>
        <v>0</v>
      </c>
      <c r="H5" s="36"/>
      <c r="I5" s="31"/>
      <c r="J5" s="16"/>
      <c r="K5" s="31"/>
      <c r="L5" s="31"/>
      <c r="M5" s="16"/>
      <c r="N5" s="31"/>
      <c r="O5" s="31"/>
      <c r="P5" s="16" t="s">
        <v>37</v>
      </c>
      <c r="Q5" s="31"/>
      <c r="R5" s="31"/>
      <c r="S5" s="37">
        <f>'SCH R'!N5</f>
        <v>44562</v>
      </c>
      <c r="W5" s="31"/>
      <c r="X5" s="31"/>
      <c r="Y5" s="31"/>
      <c r="Z5" s="29"/>
    </row>
    <row r="6" spans="1:26" s="20" customFormat="1" ht="15" customHeight="1" x14ac:dyDescent="0.2">
      <c r="B6" s="30"/>
      <c r="C6" s="31"/>
      <c r="D6" s="34" t="s">
        <v>38</v>
      </c>
      <c r="E6" s="31"/>
      <c r="F6" s="32"/>
      <c r="G6" s="38">
        <f>'SCH R'!H6</f>
        <v>0</v>
      </c>
      <c r="H6" s="16"/>
      <c r="I6" s="31"/>
      <c r="J6" s="16"/>
      <c r="K6" s="31"/>
      <c r="L6" s="31"/>
      <c r="M6" s="16"/>
      <c r="N6" s="31"/>
      <c r="O6" s="31"/>
      <c r="P6" s="16" t="s">
        <v>39</v>
      </c>
      <c r="Q6" s="31"/>
      <c r="R6" s="31"/>
      <c r="S6" s="37">
        <f>'SCH R'!N6</f>
        <v>44926</v>
      </c>
      <c r="W6" s="31"/>
      <c r="X6" s="31"/>
      <c r="Y6" s="31"/>
      <c r="Z6" s="29"/>
    </row>
    <row r="7" spans="1:26" s="20" customFormat="1" ht="8.1" customHeight="1" thickBot="1" x14ac:dyDescent="0.25">
      <c r="B7" s="39"/>
      <c r="C7" s="40"/>
      <c r="D7" s="41"/>
      <c r="E7" s="40"/>
      <c r="F7" s="42"/>
      <c r="G7" s="43"/>
      <c r="H7" s="44"/>
      <c r="I7" s="40"/>
      <c r="J7" s="44"/>
      <c r="K7" s="40"/>
      <c r="L7" s="40"/>
      <c r="M7" s="44"/>
      <c r="N7" s="40"/>
      <c r="O7" s="40"/>
      <c r="P7" s="44"/>
      <c r="Q7" s="40"/>
      <c r="R7" s="40"/>
      <c r="S7" s="40"/>
      <c r="T7" s="44"/>
      <c r="U7" s="44"/>
      <c r="V7" s="44"/>
      <c r="W7" s="40"/>
      <c r="X7" s="40"/>
      <c r="Y7" s="40"/>
      <c r="Z7" s="45"/>
    </row>
    <row r="8" spans="1:26" s="20" customFormat="1" x14ac:dyDescent="0.2">
      <c r="B8" s="46"/>
      <c r="C8" s="46"/>
      <c r="D8" s="47"/>
      <c r="E8" s="46"/>
      <c r="F8" s="48"/>
      <c r="G8" s="49"/>
      <c r="I8" s="46"/>
      <c r="K8" s="46"/>
      <c r="L8" s="46"/>
      <c r="N8" s="46"/>
      <c r="O8" s="46"/>
      <c r="Q8" s="46"/>
      <c r="R8" s="46"/>
      <c r="S8" s="46"/>
      <c r="W8" s="46"/>
      <c r="X8" s="46"/>
      <c r="Y8" s="46"/>
    </row>
    <row r="9" spans="1:26" s="20" customFormat="1" ht="5.0999999999999996" customHeight="1" x14ac:dyDescent="0.2">
      <c r="B9" s="50"/>
      <c r="C9" s="51"/>
      <c r="D9" s="52"/>
      <c r="E9" s="51"/>
      <c r="F9" s="53"/>
      <c r="G9" s="54"/>
      <c r="H9" s="55"/>
      <c r="I9" s="51"/>
      <c r="J9" s="55"/>
      <c r="K9" s="51"/>
      <c r="L9" s="51"/>
      <c r="M9" s="55"/>
      <c r="N9" s="51"/>
      <c r="O9" s="51"/>
      <c r="P9" s="55"/>
      <c r="Q9" s="51"/>
      <c r="R9" s="51"/>
      <c r="S9" s="51"/>
      <c r="T9" s="55"/>
      <c r="U9" s="55"/>
      <c r="V9" s="55"/>
      <c r="W9" s="51"/>
      <c r="X9" s="51"/>
      <c r="Y9" s="51"/>
      <c r="Z9" s="56"/>
    </row>
    <row r="10" spans="1:26" x14ac:dyDescent="0.2">
      <c r="B10" s="57" t="s">
        <v>13</v>
      </c>
      <c r="C10" s="58"/>
      <c r="D10" s="59"/>
      <c r="E10" s="58"/>
      <c r="F10" s="60"/>
      <c r="G10" s="61"/>
      <c r="H10" s="61"/>
      <c r="I10" s="61"/>
      <c r="J10" s="61"/>
      <c r="K10" s="61"/>
      <c r="L10" s="61"/>
      <c r="M10" s="61"/>
      <c r="N10" s="61"/>
      <c r="O10" s="61"/>
      <c r="P10" s="61"/>
      <c r="Q10" s="61"/>
      <c r="R10" s="61"/>
      <c r="S10" s="61"/>
      <c r="T10" s="61"/>
      <c r="U10" s="61"/>
      <c r="V10" s="61"/>
      <c r="W10" s="61"/>
      <c r="X10" s="61"/>
      <c r="Y10" s="61"/>
      <c r="Z10" s="62"/>
    </row>
    <row r="11" spans="1:26" s="70" customFormat="1" ht="5.0999999999999996" customHeight="1" x14ac:dyDescent="0.2">
      <c r="A11" s="16"/>
      <c r="B11" s="64"/>
      <c r="C11" s="65"/>
      <c r="D11" s="66"/>
      <c r="E11" s="65"/>
      <c r="F11" s="67"/>
      <c r="G11" s="68"/>
      <c r="H11" s="68"/>
      <c r="I11" s="68"/>
      <c r="J11" s="68"/>
      <c r="K11" s="68"/>
      <c r="L11" s="68"/>
      <c r="M11" s="68"/>
      <c r="N11" s="68"/>
      <c r="O11" s="68"/>
      <c r="P11" s="68"/>
      <c r="Q11" s="68"/>
      <c r="R11" s="68"/>
      <c r="S11" s="68"/>
      <c r="T11" s="68"/>
      <c r="U11" s="68"/>
      <c r="V11" s="68"/>
      <c r="W11" s="68"/>
      <c r="X11" s="68"/>
      <c r="Y11" s="68"/>
      <c r="Z11" s="69"/>
    </row>
    <row r="12" spans="1:26" ht="11.25" customHeight="1" x14ac:dyDescent="0.2"/>
    <row r="13" spans="1:26" ht="5.0999999999999996" customHeight="1" x14ac:dyDescent="0.2">
      <c r="B13" s="73"/>
      <c r="C13" s="74"/>
      <c r="D13" s="55"/>
      <c r="E13" s="55"/>
      <c r="F13" s="75"/>
      <c r="G13" s="76"/>
      <c r="H13" s="76"/>
      <c r="I13" s="76"/>
      <c r="J13" s="76"/>
      <c r="K13" s="76"/>
      <c r="L13" s="76"/>
      <c r="M13" s="76"/>
      <c r="N13" s="76"/>
      <c r="O13" s="76"/>
      <c r="P13" s="76"/>
      <c r="Q13" s="76"/>
      <c r="R13" s="76"/>
      <c r="S13" s="76"/>
      <c r="T13" s="76"/>
      <c r="U13" s="77"/>
      <c r="V13" s="76"/>
      <c r="W13" s="76"/>
      <c r="X13" s="76"/>
      <c r="Y13" s="76"/>
      <c r="Z13" s="78"/>
    </row>
    <row r="14" spans="1:26" x14ac:dyDescent="0.2">
      <c r="B14" s="79" t="s">
        <v>51</v>
      </c>
      <c r="C14" s="80"/>
      <c r="D14" s="81" t="s">
        <v>107</v>
      </c>
      <c r="E14" s="16"/>
      <c r="F14" s="82"/>
      <c r="G14" s="70"/>
      <c r="H14" s="70"/>
      <c r="I14" s="70"/>
      <c r="J14" s="70"/>
      <c r="K14" s="70"/>
      <c r="L14" s="70"/>
      <c r="M14" s="70"/>
      <c r="N14" s="70"/>
      <c r="O14" s="70"/>
      <c r="P14" s="70"/>
      <c r="Q14" s="70"/>
      <c r="R14" s="70"/>
      <c r="S14" s="70"/>
      <c r="T14" s="70"/>
      <c r="U14" s="83"/>
      <c r="V14" s="119"/>
      <c r="W14" s="119"/>
      <c r="X14" s="119"/>
      <c r="Y14" s="120">
        <f>'SCH R'!R10</f>
        <v>45473</v>
      </c>
      <c r="Z14" s="62"/>
    </row>
    <row r="15" spans="1:26" ht="5.0999999999999996" customHeight="1" x14ac:dyDescent="0.2">
      <c r="B15" s="84"/>
      <c r="C15" s="64"/>
      <c r="D15" s="65"/>
      <c r="E15" s="65"/>
      <c r="F15" s="67"/>
      <c r="G15" s="68"/>
      <c r="H15" s="68"/>
      <c r="I15" s="68"/>
      <c r="J15" s="68"/>
      <c r="K15" s="68"/>
      <c r="L15" s="68"/>
      <c r="M15" s="68"/>
      <c r="N15" s="68"/>
      <c r="O15" s="68"/>
      <c r="P15" s="68"/>
      <c r="Q15" s="68"/>
      <c r="R15" s="68"/>
      <c r="S15" s="68"/>
      <c r="T15" s="68"/>
      <c r="U15" s="85"/>
      <c r="V15" s="121"/>
      <c r="W15" s="121"/>
      <c r="X15" s="121"/>
      <c r="Y15" s="121"/>
      <c r="Z15" s="69"/>
    </row>
    <row r="16" spans="1:26" ht="5.0999999999999996" customHeight="1" x14ac:dyDescent="0.2">
      <c r="B16" s="73"/>
      <c r="C16" s="74"/>
      <c r="D16" s="55"/>
      <c r="E16" s="55"/>
      <c r="F16" s="75"/>
      <c r="G16" s="76"/>
      <c r="H16" s="76"/>
      <c r="I16" s="76"/>
      <c r="J16" s="76"/>
      <c r="K16" s="76"/>
      <c r="L16" s="76"/>
      <c r="M16" s="76"/>
      <c r="N16" s="76"/>
      <c r="O16" s="76"/>
      <c r="P16" s="76"/>
      <c r="Q16" s="76"/>
      <c r="R16" s="76"/>
      <c r="S16" s="76"/>
      <c r="T16" s="76"/>
      <c r="U16" s="77"/>
      <c r="V16" s="122"/>
      <c r="W16" s="122"/>
      <c r="X16" s="122"/>
      <c r="Y16" s="122"/>
      <c r="Z16" s="78"/>
    </row>
    <row r="17" spans="2:26" x14ac:dyDescent="0.2">
      <c r="B17" s="79" t="s">
        <v>65</v>
      </c>
      <c r="C17" s="80"/>
      <c r="D17" s="16" t="s">
        <v>14</v>
      </c>
      <c r="E17" s="16"/>
      <c r="F17" s="82"/>
      <c r="G17" s="70"/>
      <c r="H17" s="70"/>
      <c r="I17" s="70"/>
      <c r="J17" s="70"/>
      <c r="K17" s="70"/>
      <c r="L17" s="70"/>
      <c r="M17" s="70"/>
      <c r="N17" s="70"/>
      <c r="O17" s="70"/>
      <c r="P17" s="70"/>
      <c r="Q17" s="70"/>
      <c r="R17" s="70"/>
      <c r="S17" s="70"/>
      <c r="T17" s="70"/>
      <c r="U17" s="83"/>
      <c r="V17" s="119"/>
      <c r="W17" s="119"/>
      <c r="X17" s="119"/>
      <c r="Y17" s="120">
        <f>IF(S6=0," ",S6)</f>
        <v>44926</v>
      </c>
      <c r="Z17" s="62"/>
    </row>
    <row r="18" spans="2:26" ht="5.0999999999999996" customHeight="1" x14ac:dyDescent="0.2">
      <c r="B18" s="84"/>
      <c r="C18" s="64"/>
      <c r="D18" s="65"/>
      <c r="E18" s="65"/>
      <c r="F18" s="67"/>
      <c r="G18" s="68"/>
      <c r="H18" s="68"/>
      <c r="I18" s="68"/>
      <c r="J18" s="68"/>
      <c r="K18" s="68"/>
      <c r="L18" s="68"/>
      <c r="M18" s="68"/>
      <c r="N18" s="68"/>
      <c r="O18" s="68"/>
      <c r="P18" s="68"/>
      <c r="Q18" s="68"/>
      <c r="R18" s="68"/>
      <c r="S18" s="68"/>
      <c r="T18" s="68"/>
      <c r="U18" s="85"/>
      <c r="V18" s="121"/>
      <c r="W18" s="121"/>
      <c r="X18" s="121"/>
      <c r="Y18" s="121"/>
      <c r="Z18" s="69"/>
    </row>
    <row r="19" spans="2:26" ht="5.0999999999999996" customHeight="1" x14ac:dyDescent="0.2">
      <c r="B19" s="73"/>
      <c r="C19" s="74"/>
      <c r="D19" s="55"/>
      <c r="E19" s="55"/>
      <c r="F19" s="75"/>
      <c r="G19" s="76"/>
      <c r="H19" s="76"/>
      <c r="I19" s="76"/>
      <c r="J19" s="76"/>
      <c r="K19" s="76"/>
      <c r="L19" s="76"/>
      <c r="M19" s="76"/>
      <c r="N19" s="76"/>
      <c r="O19" s="76"/>
      <c r="P19" s="76"/>
      <c r="Q19" s="76"/>
      <c r="R19" s="76"/>
      <c r="S19" s="76"/>
      <c r="T19" s="76"/>
      <c r="U19" s="77"/>
      <c r="V19" s="122"/>
      <c r="W19" s="122"/>
      <c r="X19" s="122"/>
      <c r="Y19" s="122"/>
      <c r="Z19" s="78"/>
    </row>
    <row r="20" spans="2:26" x14ac:dyDescent="0.2">
      <c r="B20" s="79" t="s">
        <v>40</v>
      </c>
      <c r="C20" s="80"/>
      <c r="D20" s="16" t="s">
        <v>15</v>
      </c>
      <c r="E20" s="16"/>
      <c r="F20" s="82"/>
      <c r="G20" s="70"/>
      <c r="H20" s="70"/>
      <c r="I20" s="70"/>
      <c r="J20" s="70"/>
      <c r="K20" s="70"/>
      <c r="L20" s="70"/>
      <c r="M20" s="70"/>
      <c r="N20" s="70"/>
      <c r="O20" s="70"/>
      <c r="P20" s="70"/>
      <c r="Q20" s="70"/>
      <c r="R20" s="70"/>
      <c r="S20" s="70"/>
      <c r="T20" s="70"/>
      <c r="U20" s="83"/>
      <c r="V20" s="119"/>
      <c r="W20" s="119"/>
      <c r="X20" s="119"/>
      <c r="Y20" s="120">
        <v>45291</v>
      </c>
      <c r="Z20" s="62"/>
    </row>
    <row r="21" spans="2:26" ht="5.0999999999999996" customHeight="1" x14ac:dyDescent="0.2">
      <c r="B21" s="84"/>
      <c r="C21" s="64"/>
      <c r="D21" s="65"/>
      <c r="E21" s="65"/>
      <c r="F21" s="67"/>
      <c r="G21" s="68"/>
      <c r="H21" s="68"/>
      <c r="I21" s="68"/>
      <c r="J21" s="68"/>
      <c r="K21" s="68"/>
      <c r="L21" s="68"/>
      <c r="M21" s="68"/>
      <c r="N21" s="68"/>
      <c r="O21" s="68"/>
      <c r="P21" s="68"/>
      <c r="Q21" s="68"/>
      <c r="R21" s="68"/>
      <c r="S21" s="68"/>
      <c r="T21" s="68"/>
      <c r="U21" s="85"/>
      <c r="V21" s="121"/>
      <c r="W21" s="121"/>
      <c r="X21" s="121"/>
      <c r="Y21" s="121"/>
      <c r="Z21" s="69"/>
    </row>
    <row r="22" spans="2:26" ht="5.0999999999999996" customHeight="1" x14ac:dyDescent="0.2">
      <c r="B22" s="73"/>
      <c r="C22" s="74"/>
      <c r="D22" s="55"/>
      <c r="E22" s="55"/>
      <c r="F22" s="75"/>
      <c r="G22" s="76"/>
      <c r="H22" s="76"/>
      <c r="I22" s="76"/>
      <c r="J22" s="76"/>
      <c r="K22" s="76"/>
      <c r="L22" s="76"/>
      <c r="M22" s="76"/>
      <c r="N22" s="76"/>
      <c r="O22" s="76"/>
      <c r="P22" s="76"/>
      <c r="Q22" s="76"/>
      <c r="R22" s="76"/>
      <c r="S22" s="76"/>
      <c r="T22" s="76"/>
      <c r="U22" s="77"/>
      <c r="V22" s="122"/>
      <c r="W22" s="122"/>
      <c r="X22" s="122"/>
      <c r="Y22" s="122"/>
      <c r="Z22" s="78"/>
    </row>
    <row r="23" spans="2:26" x14ac:dyDescent="0.2">
      <c r="B23" s="79" t="s">
        <v>41</v>
      </c>
      <c r="C23" s="80"/>
      <c r="D23" s="16" t="s">
        <v>16</v>
      </c>
      <c r="E23" s="16"/>
      <c r="F23" s="82"/>
      <c r="G23" s="70"/>
      <c r="H23" s="70"/>
      <c r="I23" s="70"/>
      <c r="J23" s="70"/>
      <c r="K23" s="70"/>
      <c r="L23" s="70"/>
      <c r="M23" s="70"/>
      <c r="N23" s="70"/>
      <c r="O23" s="70"/>
      <c r="P23" s="70"/>
      <c r="Q23" s="70"/>
      <c r="R23" s="70"/>
      <c r="S23" s="70"/>
      <c r="T23" s="70"/>
      <c r="U23" s="83"/>
      <c r="V23" s="119"/>
      <c r="W23" s="119"/>
      <c r="X23" s="119"/>
      <c r="Y23" s="120">
        <v>44743</v>
      </c>
      <c r="Z23" s="62"/>
    </row>
    <row r="24" spans="2:26" ht="5.0999999999999996" customHeight="1" x14ac:dyDescent="0.2">
      <c r="B24" s="84"/>
      <c r="C24" s="64"/>
      <c r="D24" s="65"/>
      <c r="E24" s="65"/>
      <c r="F24" s="67"/>
      <c r="G24" s="68"/>
      <c r="H24" s="68"/>
      <c r="I24" s="68"/>
      <c r="J24" s="68"/>
      <c r="K24" s="68"/>
      <c r="L24" s="68"/>
      <c r="M24" s="68"/>
      <c r="N24" s="68"/>
      <c r="O24" s="68"/>
      <c r="P24" s="68"/>
      <c r="Q24" s="68"/>
      <c r="R24" s="68"/>
      <c r="S24" s="68"/>
      <c r="T24" s="68"/>
      <c r="U24" s="85"/>
      <c r="V24" s="121"/>
      <c r="W24" s="121"/>
      <c r="X24" s="121"/>
      <c r="Y24" s="121"/>
      <c r="Z24" s="69"/>
    </row>
    <row r="25" spans="2:26" ht="5.0999999999999996" customHeight="1" x14ac:dyDescent="0.2">
      <c r="B25" s="73"/>
      <c r="C25" s="74"/>
      <c r="D25" s="55"/>
      <c r="E25" s="55"/>
      <c r="F25" s="75"/>
      <c r="G25" s="76"/>
      <c r="H25" s="76"/>
      <c r="I25" s="76"/>
      <c r="J25" s="76"/>
      <c r="K25" s="76"/>
      <c r="L25" s="76"/>
      <c r="M25" s="76"/>
      <c r="N25" s="76"/>
      <c r="O25" s="76"/>
      <c r="P25" s="76"/>
      <c r="Q25" s="76"/>
      <c r="R25" s="76"/>
      <c r="S25" s="76"/>
      <c r="T25" s="76"/>
      <c r="U25" s="77"/>
      <c r="V25" s="122"/>
      <c r="W25" s="122"/>
      <c r="X25" s="122"/>
      <c r="Y25" s="122"/>
      <c r="Z25" s="78"/>
    </row>
    <row r="26" spans="2:26" x14ac:dyDescent="0.2">
      <c r="B26" s="79" t="s">
        <v>42</v>
      </c>
      <c r="C26" s="80"/>
      <c r="D26" s="16" t="s">
        <v>17</v>
      </c>
      <c r="E26" s="16"/>
      <c r="F26" s="82"/>
      <c r="G26" s="70"/>
      <c r="H26" s="70"/>
      <c r="I26" s="70"/>
      <c r="J26" s="70"/>
      <c r="K26" s="70"/>
      <c r="L26" s="70"/>
      <c r="M26" s="70"/>
      <c r="N26" s="70"/>
      <c r="O26" s="70"/>
      <c r="P26" s="70"/>
      <c r="Q26" s="70"/>
      <c r="R26" s="70"/>
      <c r="S26" s="70"/>
      <c r="T26" s="70"/>
      <c r="U26" s="83"/>
      <c r="V26" s="119"/>
      <c r="W26" s="119"/>
      <c r="X26" s="119"/>
      <c r="Y26" s="123">
        <v>1.5</v>
      </c>
      <c r="Z26" s="62"/>
    </row>
    <row r="27" spans="2:26" ht="5.0999999999999996" customHeight="1" x14ac:dyDescent="0.2">
      <c r="B27" s="84"/>
      <c r="C27" s="64"/>
      <c r="D27" s="65"/>
      <c r="E27" s="65"/>
      <c r="F27" s="67"/>
      <c r="G27" s="68"/>
      <c r="H27" s="68"/>
      <c r="I27" s="68"/>
      <c r="J27" s="68"/>
      <c r="K27" s="68"/>
      <c r="L27" s="68"/>
      <c r="M27" s="68"/>
      <c r="N27" s="68"/>
      <c r="O27" s="68"/>
      <c r="P27" s="68"/>
      <c r="Q27" s="68"/>
      <c r="R27" s="68"/>
      <c r="S27" s="68"/>
      <c r="T27" s="68"/>
      <c r="U27" s="85"/>
      <c r="V27" s="121"/>
      <c r="W27" s="121"/>
      <c r="X27" s="121"/>
      <c r="Y27" s="121"/>
      <c r="Z27" s="69"/>
    </row>
    <row r="28" spans="2:26" ht="5.0999999999999996" customHeight="1" x14ac:dyDescent="0.2">
      <c r="B28" s="73"/>
      <c r="C28" s="74"/>
      <c r="D28" s="55"/>
      <c r="E28" s="55"/>
      <c r="F28" s="75"/>
      <c r="G28" s="76"/>
      <c r="H28" s="76"/>
      <c r="I28" s="76"/>
      <c r="J28" s="76"/>
      <c r="K28" s="76"/>
      <c r="L28" s="76"/>
      <c r="M28" s="76"/>
      <c r="N28" s="76"/>
      <c r="O28" s="76"/>
      <c r="P28" s="76"/>
      <c r="Q28" s="76"/>
      <c r="R28" s="76"/>
      <c r="S28" s="76"/>
      <c r="T28" s="76"/>
      <c r="U28" s="77"/>
      <c r="V28" s="122"/>
      <c r="W28" s="122"/>
      <c r="X28" s="122"/>
      <c r="Y28" s="122"/>
      <c r="Z28" s="78"/>
    </row>
    <row r="29" spans="2:26" x14ac:dyDescent="0.2">
      <c r="B29" s="79" t="s">
        <v>43</v>
      </c>
      <c r="C29" s="80"/>
      <c r="D29" s="16" t="s">
        <v>18</v>
      </c>
      <c r="E29" s="16"/>
      <c r="F29" s="82"/>
      <c r="G29" s="70"/>
      <c r="H29" s="70"/>
      <c r="I29" s="70"/>
      <c r="J29" s="70"/>
      <c r="K29" s="70"/>
      <c r="L29" s="70"/>
      <c r="M29" s="70"/>
      <c r="N29" s="70"/>
      <c r="O29" s="70"/>
      <c r="P29" s="70"/>
      <c r="Q29" s="70"/>
      <c r="R29" s="70"/>
      <c r="S29" s="86" t="s">
        <v>31</v>
      </c>
      <c r="T29" s="70"/>
      <c r="U29" s="83"/>
      <c r="V29" s="124">
        <v>2022</v>
      </c>
      <c r="W29" s="119"/>
      <c r="X29" s="119"/>
      <c r="Y29" s="125">
        <f>SUM(V29+Y26)</f>
        <v>2023.5</v>
      </c>
      <c r="Z29" s="62"/>
    </row>
    <row r="30" spans="2:26" ht="5.0999999999999996" customHeight="1" x14ac:dyDescent="0.2">
      <c r="B30" s="84"/>
      <c r="C30" s="64"/>
      <c r="D30" s="65"/>
      <c r="E30" s="65"/>
      <c r="F30" s="67"/>
      <c r="G30" s="68"/>
      <c r="H30" s="68"/>
      <c r="I30" s="68"/>
      <c r="J30" s="68"/>
      <c r="K30" s="68"/>
      <c r="L30" s="68"/>
      <c r="M30" s="68"/>
      <c r="N30" s="68"/>
      <c r="O30" s="68"/>
      <c r="P30" s="68"/>
      <c r="Q30" s="68"/>
      <c r="R30" s="68"/>
      <c r="S30" s="68"/>
      <c r="T30" s="68"/>
      <c r="U30" s="85"/>
      <c r="V30" s="68"/>
      <c r="W30" s="68"/>
      <c r="X30" s="68"/>
      <c r="Y30" s="68"/>
      <c r="Z30" s="69"/>
    </row>
    <row r="32" spans="2:26" ht="5.0999999999999996" customHeight="1" x14ac:dyDescent="0.2">
      <c r="B32" s="87"/>
      <c r="C32" s="88"/>
      <c r="D32" s="89"/>
      <c r="E32" s="56"/>
      <c r="F32" s="88"/>
      <c r="G32" s="76"/>
      <c r="H32" s="78"/>
      <c r="I32" s="77"/>
      <c r="J32" s="76"/>
      <c r="K32" s="78"/>
      <c r="L32" s="77"/>
      <c r="M32" s="76"/>
      <c r="N32" s="78"/>
      <c r="O32" s="77"/>
      <c r="P32" s="76"/>
      <c r="Q32" s="78"/>
      <c r="R32" s="77"/>
      <c r="S32" s="76"/>
      <c r="T32" s="78"/>
      <c r="U32" s="77"/>
      <c r="V32" s="76"/>
      <c r="W32" s="78"/>
      <c r="X32" s="77"/>
      <c r="Y32" s="76"/>
      <c r="Z32" s="78"/>
    </row>
    <row r="33" spans="1:26" s="99" customFormat="1" ht="51" x14ac:dyDescent="0.2">
      <c r="A33" s="90"/>
      <c r="B33" s="91"/>
      <c r="C33" s="92"/>
      <c r="D33" s="93" t="s">
        <v>33</v>
      </c>
      <c r="E33" s="94"/>
      <c r="F33" s="95"/>
      <c r="G33" s="96" t="s">
        <v>19</v>
      </c>
      <c r="H33" s="97"/>
      <c r="I33" s="98"/>
      <c r="J33" s="96" t="s">
        <v>20</v>
      </c>
      <c r="K33" s="97"/>
      <c r="L33" s="98"/>
      <c r="M33" s="96" t="s">
        <v>21</v>
      </c>
      <c r="N33" s="97"/>
      <c r="O33" s="98"/>
      <c r="P33" s="96" t="s">
        <v>22</v>
      </c>
      <c r="Q33" s="97"/>
      <c r="R33" s="98"/>
      <c r="S33" s="96" t="s">
        <v>50</v>
      </c>
      <c r="T33" s="97"/>
      <c r="U33" s="98"/>
      <c r="V33" s="96" t="s">
        <v>23</v>
      </c>
      <c r="W33" s="97"/>
      <c r="X33" s="98"/>
      <c r="Y33" s="96" t="s">
        <v>24</v>
      </c>
      <c r="Z33" s="97"/>
    </row>
    <row r="34" spans="1:26" ht="5.0999999999999996" customHeight="1" x14ac:dyDescent="0.2">
      <c r="B34" s="100"/>
      <c r="C34" s="101"/>
      <c r="D34" s="66"/>
      <c r="E34" s="102"/>
      <c r="F34" s="101"/>
      <c r="G34" s="68"/>
      <c r="H34" s="69"/>
      <c r="I34" s="85"/>
      <c r="J34" s="68"/>
      <c r="K34" s="69"/>
      <c r="L34" s="85"/>
      <c r="M34" s="68"/>
      <c r="N34" s="69"/>
      <c r="O34" s="85"/>
      <c r="P34" s="68"/>
      <c r="Q34" s="69"/>
      <c r="R34" s="85"/>
      <c r="S34" s="68"/>
      <c r="T34" s="69"/>
      <c r="U34" s="85"/>
      <c r="V34" s="68"/>
      <c r="W34" s="69"/>
      <c r="X34" s="85"/>
      <c r="Y34" s="68"/>
      <c r="Z34" s="69"/>
    </row>
    <row r="35" spans="1:26" ht="5.0999999999999996" customHeight="1" x14ac:dyDescent="0.2">
      <c r="B35" s="74"/>
      <c r="C35" s="55"/>
      <c r="D35" s="89"/>
      <c r="E35" s="55"/>
      <c r="F35" s="75"/>
      <c r="G35" s="76"/>
      <c r="H35" s="76"/>
      <c r="I35" s="76"/>
      <c r="J35" s="76"/>
      <c r="K35" s="76"/>
      <c r="L35" s="76"/>
      <c r="M35" s="76"/>
      <c r="N35" s="76"/>
      <c r="O35" s="76"/>
      <c r="P35" s="76"/>
      <c r="Q35" s="76"/>
      <c r="R35" s="76"/>
      <c r="S35" s="76"/>
      <c r="T35" s="76"/>
      <c r="U35" s="76"/>
      <c r="V35" s="76"/>
      <c r="W35" s="76"/>
      <c r="X35" s="76"/>
      <c r="Y35" s="76"/>
      <c r="Z35" s="78"/>
    </row>
    <row r="36" spans="1:26" x14ac:dyDescent="0.2">
      <c r="B36" s="103" t="s">
        <v>114</v>
      </c>
      <c r="C36" s="33"/>
      <c r="D36" s="104"/>
      <c r="E36" s="33"/>
      <c r="F36" s="105"/>
      <c r="G36" s="61"/>
      <c r="H36" s="61"/>
      <c r="I36" s="61"/>
      <c r="J36" s="61"/>
      <c r="K36" s="61"/>
      <c r="L36" s="61"/>
      <c r="M36" s="61"/>
      <c r="N36" s="61"/>
      <c r="O36" s="61"/>
      <c r="P36" s="61"/>
      <c r="Q36" s="61"/>
      <c r="R36" s="61"/>
      <c r="S36" s="61"/>
      <c r="T36" s="61"/>
      <c r="U36" s="61"/>
      <c r="V36" s="61"/>
      <c r="W36" s="61"/>
      <c r="X36" s="61"/>
      <c r="Y36" s="61"/>
      <c r="Z36" s="62"/>
    </row>
    <row r="37" spans="1:26" ht="5.0999999999999996" customHeight="1" x14ac:dyDescent="0.2">
      <c r="B37" s="64"/>
      <c r="C37" s="65"/>
      <c r="D37" s="66"/>
      <c r="E37" s="65"/>
      <c r="F37" s="67"/>
      <c r="G37" s="68"/>
      <c r="H37" s="68"/>
      <c r="I37" s="68"/>
      <c r="J37" s="68"/>
      <c r="K37" s="68"/>
      <c r="L37" s="68"/>
      <c r="M37" s="68"/>
      <c r="N37" s="68"/>
      <c r="O37" s="68"/>
      <c r="P37" s="68"/>
      <c r="Q37" s="68"/>
      <c r="R37" s="68"/>
      <c r="S37" s="68"/>
      <c r="T37" s="68"/>
      <c r="U37" s="68"/>
      <c r="V37" s="68"/>
      <c r="W37" s="68"/>
      <c r="X37" s="68"/>
      <c r="Y37" s="68"/>
      <c r="Z37" s="69"/>
    </row>
    <row r="38" spans="1:26" ht="5.0999999999999996" customHeight="1" x14ac:dyDescent="0.2">
      <c r="B38" s="87"/>
      <c r="C38" s="88"/>
      <c r="D38" s="89"/>
      <c r="E38" s="56"/>
      <c r="F38" s="88"/>
      <c r="G38" s="106"/>
      <c r="H38" s="78"/>
      <c r="I38" s="77"/>
      <c r="J38" s="76"/>
      <c r="K38" s="78"/>
      <c r="L38" s="77"/>
      <c r="M38" s="76"/>
      <c r="N38" s="78"/>
      <c r="O38" s="77"/>
      <c r="P38" s="76"/>
      <c r="Q38" s="78"/>
      <c r="R38" s="77"/>
      <c r="S38" s="76"/>
      <c r="T38" s="78"/>
      <c r="U38" s="77"/>
      <c r="V38" s="76"/>
      <c r="W38" s="78"/>
      <c r="X38" s="77"/>
      <c r="Y38" s="76"/>
      <c r="Z38" s="78"/>
    </row>
    <row r="39" spans="1:26" ht="11.4" x14ac:dyDescent="0.2">
      <c r="B39" s="91"/>
      <c r="C39" s="92"/>
      <c r="D39" s="11"/>
      <c r="E39" s="107"/>
      <c r="F39" s="92"/>
      <c r="G39" s="108">
        <f t="shared" ref="G39:G93" si="0">IF(Y$29=0,0,IF(D39=0,0,(Y$29-D39)))</f>
        <v>0</v>
      </c>
      <c r="H39" s="62"/>
      <c r="I39" s="83"/>
      <c r="J39" s="6"/>
      <c r="K39" s="62"/>
      <c r="L39" s="83"/>
      <c r="M39" s="6"/>
      <c r="N39" s="62"/>
      <c r="O39" s="83"/>
      <c r="P39" s="6"/>
      <c r="Q39" s="62"/>
      <c r="R39" s="83"/>
      <c r="S39" s="70">
        <f t="shared" ref="S39:S93" si="1">SUM(I39:R39)</f>
        <v>0</v>
      </c>
      <c r="T39" s="62"/>
      <c r="U39" s="83"/>
      <c r="V39" s="109" t="str">
        <f t="shared" ref="V39:V93" si="2">IF(S39=0," ",IF(S$104=0,0,ROUND(S39/S$104,4)))</f>
        <v xml:space="preserve"> </v>
      </c>
      <c r="W39" s="62"/>
      <c r="X39" s="83"/>
      <c r="Y39" s="110">
        <f t="shared" ref="Y39:Y93" si="3">IF(V39=" ",0,ROUND(G39*V39,4))</f>
        <v>0</v>
      </c>
      <c r="Z39" s="62"/>
    </row>
    <row r="40" spans="1:26" ht="11.4" x14ac:dyDescent="0.2">
      <c r="B40" s="91"/>
      <c r="C40" s="92"/>
      <c r="D40" s="7"/>
      <c r="E40" s="107"/>
      <c r="F40" s="92"/>
      <c r="G40" s="108">
        <f t="shared" si="0"/>
        <v>0</v>
      </c>
      <c r="H40" s="62"/>
      <c r="I40" s="83"/>
      <c r="J40" s="6"/>
      <c r="K40" s="62"/>
      <c r="L40" s="83"/>
      <c r="M40" s="6"/>
      <c r="N40" s="62"/>
      <c r="O40" s="83"/>
      <c r="P40" s="6"/>
      <c r="Q40" s="62"/>
      <c r="R40" s="83"/>
      <c r="S40" s="70">
        <f t="shared" si="1"/>
        <v>0</v>
      </c>
      <c r="T40" s="62"/>
      <c r="U40" s="83"/>
      <c r="V40" s="109" t="str">
        <f t="shared" si="2"/>
        <v xml:space="preserve"> </v>
      </c>
      <c r="W40" s="62"/>
      <c r="X40" s="83"/>
      <c r="Y40" s="110">
        <f t="shared" si="3"/>
        <v>0</v>
      </c>
      <c r="Z40" s="62"/>
    </row>
    <row r="41" spans="1:26" ht="11.4" x14ac:dyDescent="0.2">
      <c r="B41" s="91"/>
      <c r="C41" s="92"/>
      <c r="D41" s="11"/>
      <c r="E41" s="107"/>
      <c r="F41" s="92"/>
      <c r="G41" s="108">
        <f t="shared" si="0"/>
        <v>0</v>
      </c>
      <c r="H41" s="62"/>
      <c r="I41" s="83"/>
      <c r="J41" s="6"/>
      <c r="K41" s="62"/>
      <c r="L41" s="83"/>
      <c r="M41" s="6"/>
      <c r="N41" s="62"/>
      <c r="O41" s="83"/>
      <c r="P41" s="6"/>
      <c r="Q41" s="62"/>
      <c r="R41" s="83"/>
      <c r="S41" s="70">
        <f t="shared" si="1"/>
        <v>0</v>
      </c>
      <c r="T41" s="62"/>
      <c r="U41" s="83"/>
      <c r="V41" s="109" t="str">
        <f t="shared" si="2"/>
        <v xml:space="preserve"> </v>
      </c>
      <c r="W41" s="62"/>
      <c r="X41" s="83"/>
      <c r="Y41" s="110">
        <f t="shared" si="3"/>
        <v>0</v>
      </c>
      <c r="Z41" s="62"/>
    </row>
    <row r="42" spans="1:26" ht="11.4" x14ac:dyDescent="0.2">
      <c r="B42" s="91"/>
      <c r="C42" s="92"/>
      <c r="D42" s="7"/>
      <c r="E42" s="107"/>
      <c r="F42" s="92"/>
      <c r="G42" s="108">
        <f t="shared" si="0"/>
        <v>0</v>
      </c>
      <c r="H42" s="62"/>
      <c r="I42" s="83"/>
      <c r="J42" s="6"/>
      <c r="K42" s="62"/>
      <c r="L42" s="83"/>
      <c r="M42" s="6"/>
      <c r="N42" s="62"/>
      <c r="O42" s="83"/>
      <c r="P42" s="6"/>
      <c r="Q42" s="62"/>
      <c r="R42" s="83"/>
      <c r="S42" s="70">
        <f t="shared" si="1"/>
        <v>0</v>
      </c>
      <c r="T42" s="62"/>
      <c r="U42" s="83"/>
      <c r="V42" s="109" t="str">
        <f t="shared" si="2"/>
        <v xml:space="preserve"> </v>
      </c>
      <c r="W42" s="62"/>
      <c r="X42" s="83"/>
      <c r="Y42" s="110">
        <f t="shared" si="3"/>
        <v>0</v>
      </c>
      <c r="Z42" s="62"/>
    </row>
    <row r="43" spans="1:26" ht="11.4" x14ac:dyDescent="0.2">
      <c r="B43" s="91"/>
      <c r="C43" s="92"/>
      <c r="D43" s="7"/>
      <c r="E43" s="107"/>
      <c r="F43" s="92"/>
      <c r="G43" s="108">
        <f t="shared" si="0"/>
        <v>0</v>
      </c>
      <c r="H43" s="62"/>
      <c r="I43" s="83"/>
      <c r="J43" s="6"/>
      <c r="K43" s="62"/>
      <c r="L43" s="83"/>
      <c r="M43" s="6"/>
      <c r="N43" s="62"/>
      <c r="O43" s="83"/>
      <c r="P43" s="6"/>
      <c r="Q43" s="62"/>
      <c r="R43" s="83"/>
      <c r="S43" s="70">
        <f t="shared" si="1"/>
        <v>0</v>
      </c>
      <c r="T43" s="62"/>
      <c r="U43" s="83"/>
      <c r="V43" s="109" t="str">
        <f t="shared" si="2"/>
        <v xml:space="preserve"> </v>
      </c>
      <c r="W43" s="62"/>
      <c r="X43" s="83"/>
      <c r="Y43" s="110">
        <f t="shared" si="3"/>
        <v>0</v>
      </c>
      <c r="Z43" s="62"/>
    </row>
    <row r="44" spans="1:26" ht="11.4" x14ac:dyDescent="0.2">
      <c r="B44" s="91"/>
      <c r="C44" s="92"/>
      <c r="D44" s="7"/>
      <c r="E44" s="107"/>
      <c r="F44" s="92"/>
      <c r="G44" s="108">
        <f t="shared" si="0"/>
        <v>0</v>
      </c>
      <c r="H44" s="62"/>
      <c r="I44" s="83"/>
      <c r="J44" s="6"/>
      <c r="K44" s="62"/>
      <c r="L44" s="83"/>
      <c r="M44" s="6"/>
      <c r="N44" s="62"/>
      <c r="O44" s="83"/>
      <c r="P44" s="6"/>
      <c r="Q44" s="62"/>
      <c r="R44" s="83"/>
      <c r="S44" s="70">
        <f t="shared" si="1"/>
        <v>0</v>
      </c>
      <c r="T44" s="62"/>
      <c r="U44" s="83"/>
      <c r="V44" s="109" t="str">
        <f t="shared" si="2"/>
        <v xml:space="preserve"> </v>
      </c>
      <c r="W44" s="62"/>
      <c r="X44" s="83"/>
      <c r="Y44" s="110">
        <f t="shared" si="3"/>
        <v>0</v>
      </c>
      <c r="Z44" s="62"/>
    </row>
    <row r="45" spans="1:26" ht="11.4" x14ac:dyDescent="0.2">
      <c r="B45" s="91"/>
      <c r="C45" s="92"/>
      <c r="D45" s="11"/>
      <c r="E45" s="107"/>
      <c r="F45" s="92"/>
      <c r="G45" s="108">
        <f t="shared" si="0"/>
        <v>0</v>
      </c>
      <c r="H45" s="62"/>
      <c r="I45" s="83"/>
      <c r="J45" s="6"/>
      <c r="K45" s="62"/>
      <c r="L45" s="83"/>
      <c r="M45" s="6"/>
      <c r="N45" s="62"/>
      <c r="O45" s="83"/>
      <c r="P45" s="6"/>
      <c r="Q45" s="62"/>
      <c r="R45" s="83"/>
      <c r="S45" s="70">
        <f t="shared" si="1"/>
        <v>0</v>
      </c>
      <c r="T45" s="62"/>
      <c r="U45" s="83"/>
      <c r="V45" s="109" t="str">
        <f t="shared" si="2"/>
        <v xml:space="preserve"> </v>
      </c>
      <c r="W45" s="62"/>
      <c r="X45" s="83"/>
      <c r="Y45" s="110">
        <f t="shared" si="3"/>
        <v>0</v>
      </c>
      <c r="Z45" s="62"/>
    </row>
    <row r="46" spans="1:26" ht="11.4" x14ac:dyDescent="0.2">
      <c r="B46" s="91"/>
      <c r="C46" s="92"/>
      <c r="D46" s="7"/>
      <c r="E46" s="107"/>
      <c r="F46" s="92"/>
      <c r="G46" s="108">
        <f t="shared" si="0"/>
        <v>0</v>
      </c>
      <c r="H46" s="62"/>
      <c r="I46" s="83"/>
      <c r="J46" s="6"/>
      <c r="K46" s="62"/>
      <c r="L46" s="83"/>
      <c r="M46" s="6"/>
      <c r="N46" s="62"/>
      <c r="O46" s="83"/>
      <c r="P46" s="6"/>
      <c r="Q46" s="62"/>
      <c r="R46" s="83"/>
      <c r="S46" s="70">
        <f t="shared" si="1"/>
        <v>0</v>
      </c>
      <c r="T46" s="62"/>
      <c r="U46" s="83"/>
      <c r="V46" s="109" t="str">
        <f t="shared" si="2"/>
        <v xml:space="preserve"> </v>
      </c>
      <c r="W46" s="62"/>
      <c r="X46" s="83"/>
      <c r="Y46" s="110">
        <f t="shared" si="3"/>
        <v>0</v>
      </c>
      <c r="Z46" s="62"/>
    </row>
    <row r="47" spans="1:26" ht="11.4" x14ac:dyDescent="0.2">
      <c r="B47" s="91"/>
      <c r="C47" s="92"/>
      <c r="D47" s="7"/>
      <c r="E47" s="107"/>
      <c r="F47" s="92"/>
      <c r="G47" s="108">
        <f t="shared" si="0"/>
        <v>0</v>
      </c>
      <c r="H47" s="62"/>
      <c r="I47" s="83"/>
      <c r="J47" s="6"/>
      <c r="K47" s="62"/>
      <c r="L47" s="83"/>
      <c r="M47" s="6"/>
      <c r="N47" s="62"/>
      <c r="O47" s="83"/>
      <c r="P47" s="6"/>
      <c r="Q47" s="62"/>
      <c r="R47" s="83"/>
      <c r="S47" s="70">
        <f t="shared" si="1"/>
        <v>0</v>
      </c>
      <c r="T47" s="62"/>
      <c r="U47" s="83"/>
      <c r="V47" s="109" t="str">
        <f t="shared" si="2"/>
        <v xml:space="preserve"> </v>
      </c>
      <c r="W47" s="62"/>
      <c r="X47" s="83"/>
      <c r="Y47" s="110">
        <f t="shared" si="3"/>
        <v>0</v>
      </c>
      <c r="Z47" s="62"/>
    </row>
    <row r="48" spans="1:26" ht="11.4" x14ac:dyDescent="0.2">
      <c r="B48" s="91"/>
      <c r="C48" s="92"/>
      <c r="D48" s="7"/>
      <c r="E48" s="107"/>
      <c r="F48" s="92"/>
      <c r="G48" s="108">
        <f t="shared" si="0"/>
        <v>0</v>
      </c>
      <c r="H48" s="62"/>
      <c r="I48" s="83"/>
      <c r="J48" s="6"/>
      <c r="K48" s="62"/>
      <c r="L48" s="83"/>
      <c r="M48" s="6"/>
      <c r="N48" s="62"/>
      <c r="O48" s="83"/>
      <c r="P48" s="6"/>
      <c r="Q48" s="62"/>
      <c r="R48" s="83"/>
      <c r="S48" s="70">
        <f t="shared" si="1"/>
        <v>0</v>
      </c>
      <c r="T48" s="62"/>
      <c r="U48" s="83"/>
      <c r="V48" s="109" t="str">
        <f t="shared" si="2"/>
        <v xml:space="preserve"> </v>
      </c>
      <c r="W48" s="62"/>
      <c r="X48" s="83"/>
      <c r="Y48" s="110">
        <f t="shared" si="3"/>
        <v>0</v>
      </c>
      <c r="Z48" s="62"/>
    </row>
    <row r="49" spans="2:26" ht="11.4" x14ac:dyDescent="0.2">
      <c r="B49" s="91"/>
      <c r="C49" s="92"/>
      <c r="D49" s="7"/>
      <c r="E49" s="107"/>
      <c r="F49" s="92"/>
      <c r="G49" s="108">
        <f t="shared" si="0"/>
        <v>0</v>
      </c>
      <c r="H49" s="62"/>
      <c r="I49" s="83"/>
      <c r="J49" s="6"/>
      <c r="K49" s="62"/>
      <c r="L49" s="83"/>
      <c r="M49" s="6"/>
      <c r="N49" s="62"/>
      <c r="O49" s="83"/>
      <c r="P49" s="6"/>
      <c r="Q49" s="62"/>
      <c r="R49" s="83"/>
      <c r="S49" s="70">
        <f t="shared" si="1"/>
        <v>0</v>
      </c>
      <c r="T49" s="62"/>
      <c r="U49" s="83"/>
      <c r="V49" s="109" t="str">
        <f t="shared" si="2"/>
        <v xml:space="preserve"> </v>
      </c>
      <c r="W49" s="62"/>
      <c r="X49" s="83"/>
      <c r="Y49" s="110">
        <f t="shared" si="3"/>
        <v>0</v>
      </c>
      <c r="Z49" s="62"/>
    </row>
    <row r="50" spans="2:26" ht="11.4" x14ac:dyDescent="0.2">
      <c r="B50" s="91"/>
      <c r="C50" s="92"/>
      <c r="D50" s="7"/>
      <c r="E50" s="107"/>
      <c r="F50" s="92"/>
      <c r="G50" s="108">
        <f t="shared" si="0"/>
        <v>0</v>
      </c>
      <c r="H50" s="62"/>
      <c r="I50" s="83"/>
      <c r="J50" s="6"/>
      <c r="K50" s="62"/>
      <c r="L50" s="83"/>
      <c r="M50" s="6"/>
      <c r="N50" s="62"/>
      <c r="O50" s="83"/>
      <c r="P50" s="6"/>
      <c r="Q50" s="62"/>
      <c r="R50" s="83"/>
      <c r="S50" s="70">
        <f t="shared" si="1"/>
        <v>0</v>
      </c>
      <c r="T50" s="62"/>
      <c r="U50" s="83"/>
      <c r="V50" s="109" t="str">
        <f t="shared" si="2"/>
        <v xml:space="preserve"> </v>
      </c>
      <c r="W50" s="62"/>
      <c r="X50" s="83"/>
      <c r="Y50" s="110">
        <f t="shared" si="3"/>
        <v>0</v>
      </c>
      <c r="Z50" s="62"/>
    </row>
    <row r="51" spans="2:26" ht="11.4" x14ac:dyDescent="0.2">
      <c r="B51" s="91"/>
      <c r="C51" s="92"/>
      <c r="D51" s="7"/>
      <c r="E51" s="107"/>
      <c r="F51" s="92"/>
      <c r="G51" s="108">
        <f t="shared" si="0"/>
        <v>0</v>
      </c>
      <c r="H51" s="62"/>
      <c r="I51" s="83"/>
      <c r="J51" s="6"/>
      <c r="K51" s="62"/>
      <c r="L51" s="83"/>
      <c r="M51" s="6"/>
      <c r="N51" s="62"/>
      <c r="O51" s="83"/>
      <c r="P51" s="6"/>
      <c r="Q51" s="62"/>
      <c r="R51" s="83"/>
      <c r="S51" s="70">
        <f t="shared" si="1"/>
        <v>0</v>
      </c>
      <c r="T51" s="62"/>
      <c r="U51" s="83"/>
      <c r="V51" s="109" t="str">
        <f t="shared" si="2"/>
        <v xml:space="preserve"> </v>
      </c>
      <c r="W51" s="62"/>
      <c r="X51" s="83"/>
      <c r="Y51" s="110">
        <f t="shared" si="3"/>
        <v>0</v>
      </c>
      <c r="Z51" s="62"/>
    </row>
    <row r="52" spans="2:26" ht="11.4" x14ac:dyDescent="0.2">
      <c r="B52" s="91"/>
      <c r="C52" s="92"/>
      <c r="D52" s="7"/>
      <c r="E52" s="107"/>
      <c r="F52" s="92"/>
      <c r="G52" s="108">
        <f t="shared" si="0"/>
        <v>0</v>
      </c>
      <c r="H52" s="62"/>
      <c r="I52" s="83"/>
      <c r="J52" s="6"/>
      <c r="K52" s="62"/>
      <c r="L52" s="83"/>
      <c r="M52" s="6"/>
      <c r="N52" s="62"/>
      <c r="O52" s="83"/>
      <c r="P52" s="6"/>
      <c r="Q52" s="62"/>
      <c r="R52" s="83"/>
      <c r="S52" s="70">
        <f t="shared" si="1"/>
        <v>0</v>
      </c>
      <c r="T52" s="62"/>
      <c r="U52" s="83"/>
      <c r="V52" s="109" t="str">
        <f t="shared" si="2"/>
        <v xml:space="preserve"> </v>
      </c>
      <c r="W52" s="62"/>
      <c r="X52" s="83"/>
      <c r="Y52" s="110">
        <f t="shared" si="3"/>
        <v>0</v>
      </c>
      <c r="Z52" s="62"/>
    </row>
    <row r="53" spans="2:26" ht="11.4" x14ac:dyDescent="0.2">
      <c r="B53" s="91"/>
      <c r="C53" s="92"/>
      <c r="D53" s="7"/>
      <c r="E53" s="107"/>
      <c r="F53" s="92"/>
      <c r="G53" s="108">
        <f t="shared" si="0"/>
        <v>0</v>
      </c>
      <c r="H53" s="62"/>
      <c r="I53" s="83"/>
      <c r="J53" s="6"/>
      <c r="K53" s="62"/>
      <c r="L53" s="83"/>
      <c r="M53" s="6"/>
      <c r="N53" s="62"/>
      <c r="O53" s="83"/>
      <c r="P53" s="6"/>
      <c r="Q53" s="62"/>
      <c r="R53" s="83"/>
      <c r="S53" s="70">
        <f t="shared" si="1"/>
        <v>0</v>
      </c>
      <c r="T53" s="62"/>
      <c r="U53" s="83"/>
      <c r="V53" s="109" t="str">
        <f t="shared" si="2"/>
        <v xml:space="preserve"> </v>
      </c>
      <c r="W53" s="62"/>
      <c r="X53" s="83"/>
      <c r="Y53" s="110">
        <f t="shared" si="3"/>
        <v>0</v>
      </c>
      <c r="Z53" s="62"/>
    </row>
    <row r="54" spans="2:26" ht="11.4" x14ac:dyDescent="0.2">
      <c r="B54" s="91"/>
      <c r="C54" s="92"/>
      <c r="D54" s="7"/>
      <c r="E54" s="107"/>
      <c r="F54" s="92"/>
      <c r="G54" s="108">
        <f t="shared" si="0"/>
        <v>0</v>
      </c>
      <c r="H54" s="62"/>
      <c r="I54" s="83"/>
      <c r="J54" s="6"/>
      <c r="K54" s="62"/>
      <c r="L54" s="83"/>
      <c r="M54" s="6"/>
      <c r="N54" s="62"/>
      <c r="O54" s="83"/>
      <c r="P54" s="6"/>
      <c r="Q54" s="62"/>
      <c r="R54" s="83"/>
      <c r="S54" s="70">
        <f t="shared" si="1"/>
        <v>0</v>
      </c>
      <c r="T54" s="62"/>
      <c r="U54" s="83"/>
      <c r="V54" s="109" t="str">
        <f t="shared" si="2"/>
        <v xml:space="preserve"> </v>
      </c>
      <c r="W54" s="62"/>
      <c r="X54" s="83"/>
      <c r="Y54" s="110">
        <f t="shared" si="3"/>
        <v>0</v>
      </c>
      <c r="Z54" s="62"/>
    </row>
    <row r="55" spans="2:26" ht="11.4" x14ac:dyDescent="0.2">
      <c r="B55" s="91"/>
      <c r="C55" s="92"/>
      <c r="D55" s="7"/>
      <c r="E55" s="107"/>
      <c r="F55" s="92"/>
      <c r="G55" s="108">
        <f t="shared" si="0"/>
        <v>0</v>
      </c>
      <c r="H55" s="62"/>
      <c r="I55" s="83"/>
      <c r="J55" s="6"/>
      <c r="K55" s="62"/>
      <c r="L55" s="83"/>
      <c r="M55" s="6"/>
      <c r="N55" s="62"/>
      <c r="O55" s="83"/>
      <c r="P55" s="6"/>
      <c r="Q55" s="62"/>
      <c r="R55" s="83"/>
      <c r="S55" s="70">
        <f t="shared" si="1"/>
        <v>0</v>
      </c>
      <c r="T55" s="62"/>
      <c r="U55" s="83"/>
      <c r="V55" s="109" t="str">
        <f t="shared" si="2"/>
        <v xml:space="preserve"> </v>
      </c>
      <c r="W55" s="62"/>
      <c r="X55" s="83"/>
      <c r="Y55" s="110">
        <f t="shared" si="3"/>
        <v>0</v>
      </c>
      <c r="Z55" s="62"/>
    </row>
    <row r="56" spans="2:26" ht="11.4" x14ac:dyDescent="0.2">
      <c r="B56" s="91"/>
      <c r="C56" s="92"/>
      <c r="D56" s="7"/>
      <c r="E56" s="107"/>
      <c r="F56" s="92"/>
      <c r="G56" s="108">
        <f t="shared" si="0"/>
        <v>0</v>
      </c>
      <c r="H56" s="62"/>
      <c r="I56" s="83"/>
      <c r="J56" s="6"/>
      <c r="K56" s="62"/>
      <c r="L56" s="83"/>
      <c r="M56" s="6"/>
      <c r="N56" s="62"/>
      <c r="O56" s="83"/>
      <c r="P56" s="6"/>
      <c r="Q56" s="62"/>
      <c r="R56" s="83"/>
      <c r="S56" s="70">
        <f t="shared" si="1"/>
        <v>0</v>
      </c>
      <c r="T56" s="62"/>
      <c r="U56" s="83"/>
      <c r="V56" s="109" t="str">
        <f t="shared" si="2"/>
        <v xml:space="preserve"> </v>
      </c>
      <c r="W56" s="62"/>
      <c r="X56" s="83"/>
      <c r="Y56" s="110">
        <f t="shared" si="3"/>
        <v>0</v>
      </c>
      <c r="Z56" s="62"/>
    </row>
    <row r="57" spans="2:26" ht="11.4" x14ac:dyDescent="0.2">
      <c r="B57" s="91"/>
      <c r="C57" s="92"/>
      <c r="D57" s="7"/>
      <c r="E57" s="107"/>
      <c r="F57" s="92"/>
      <c r="G57" s="108">
        <f t="shared" si="0"/>
        <v>0</v>
      </c>
      <c r="H57" s="62"/>
      <c r="I57" s="83"/>
      <c r="J57" s="6"/>
      <c r="K57" s="62"/>
      <c r="L57" s="83"/>
      <c r="M57" s="6"/>
      <c r="N57" s="62"/>
      <c r="O57" s="83"/>
      <c r="P57" s="6"/>
      <c r="Q57" s="62"/>
      <c r="R57" s="83"/>
      <c r="S57" s="70">
        <f t="shared" si="1"/>
        <v>0</v>
      </c>
      <c r="T57" s="62"/>
      <c r="U57" s="83"/>
      <c r="V57" s="109" t="str">
        <f t="shared" si="2"/>
        <v xml:space="preserve"> </v>
      </c>
      <c r="W57" s="62"/>
      <c r="X57" s="83"/>
      <c r="Y57" s="110">
        <f t="shared" si="3"/>
        <v>0</v>
      </c>
      <c r="Z57" s="62"/>
    </row>
    <row r="58" spans="2:26" ht="11.4" x14ac:dyDescent="0.2">
      <c r="B58" s="91"/>
      <c r="C58" s="92"/>
      <c r="D58" s="7"/>
      <c r="E58" s="107"/>
      <c r="F58" s="92"/>
      <c r="G58" s="108">
        <f t="shared" si="0"/>
        <v>0</v>
      </c>
      <c r="H58" s="62"/>
      <c r="I58" s="83"/>
      <c r="J58" s="6"/>
      <c r="K58" s="62"/>
      <c r="L58" s="83"/>
      <c r="M58" s="6"/>
      <c r="N58" s="62"/>
      <c r="O58" s="83"/>
      <c r="P58" s="6"/>
      <c r="Q58" s="62"/>
      <c r="R58" s="83"/>
      <c r="S58" s="70">
        <f t="shared" si="1"/>
        <v>0</v>
      </c>
      <c r="T58" s="62"/>
      <c r="U58" s="83"/>
      <c r="V58" s="109" t="str">
        <f t="shared" si="2"/>
        <v xml:space="preserve"> </v>
      </c>
      <c r="W58" s="62"/>
      <c r="X58" s="83"/>
      <c r="Y58" s="110">
        <f t="shared" si="3"/>
        <v>0</v>
      </c>
      <c r="Z58" s="62"/>
    </row>
    <row r="59" spans="2:26" ht="11.4" x14ac:dyDescent="0.2">
      <c r="B59" s="91"/>
      <c r="C59" s="92"/>
      <c r="D59" s="7"/>
      <c r="E59" s="107"/>
      <c r="F59" s="92"/>
      <c r="G59" s="108">
        <f t="shared" si="0"/>
        <v>0</v>
      </c>
      <c r="H59" s="62"/>
      <c r="I59" s="83"/>
      <c r="J59" s="6"/>
      <c r="K59" s="62"/>
      <c r="L59" s="83"/>
      <c r="M59" s="6"/>
      <c r="N59" s="62"/>
      <c r="O59" s="83"/>
      <c r="P59" s="6"/>
      <c r="Q59" s="62"/>
      <c r="R59" s="83"/>
      <c r="S59" s="70">
        <f t="shared" si="1"/>
        <v>0</v>
      </c>
      <c r="T59" s="62"/>
      <c r="U59" s="83"/>
      <c r="V59" s="109" t="str">
        <f t="shared" si="2"/>
        <v xml:space="preserve"> </v>
      </c>
      <c r="W59" s="62"/>
      <c r="X59" s="83"/>
      <c r="Y59" s="110">
        <f t="shared" si="3"/>
        <v>0</v>
      </c>
      <c r="Z59" s="62"/>
    </row>
    <row r="60" spans="2:26" ht="11.4" x14ac:dyDescent="0.2">
      <c r="B60" s="91"/>
      <c r="C60" s="92"/>
      <c r="D60" s="7"/>
      <c r="E60" s="107"/>
      <c r="F60" s="92"/>
      <c r="G60" s="108">
        <f t="shared" si="0"/>
        <v>0</v>
      </c>
      <c r="H60" s="62"/>
      <c r="I60" s="83"/>
      <c r="J60" s="6"/>
      <c r="K60" s="62"/>
      <c r="L60" s="83"/>
      <c r="M60" s="6"/>
      <c r="N60" s="62"/>
      <c r="O60" s="83"/>
      <c r="P60" s="6"/>
      <c r="Q60" s="62"/>
      <c r="R60" s="83"/>
      <c r="S60" s="70">
        <f t="shared" si="1"/>
        <v>0</v>
      </c>
      <c r="T60" s="62"/>
      <c r="U60" s="83"/>
      <c r="V60" s="109" t="str">
        <f t="shared" si="2"/>
        <v xml:space="preserve"> </v>
      </c>
      <c r="W60" s="62"/>
      <c r="X60" s="83"/>
      <c r="Y60" s="110">
        <f t="shared" si="3"/>
        <v>0</v>
      </c>
      <c r="Z60" s="62"/>
    </row>
    <row r="61" spans="2:26" ht="11.4" x14ac:dyDescent="0.2">
      <c r="B61" s="91"/>
      <c r="C61" s="92"/>
      <c r="D61" s="7"/>
      <c r="E61" s="107"/>
      <c r="F61" s="92"/>
      <c r="G61" s="108">
        <f t="shared" si="0"/>
        <v>0</v>
      </c>
      <c r="H61" s="62"/>
      <c r="I61" s="83"/>
      <c r="J61" s="6"/>
      <c r="K61" s="62"/>
      <c r="L61" s="83"/>
      <c r="M61" s="6"/>
      <c r="N61" s="62"/>
      <c r="O61" s="83"/>
      <c r="P61" s="6"/>
      <c r="Q61" s="62"/>
      <c r="R61" s="83"/>
      <c r="S61" s="70">
        <f t="shared" si="1"/>
        <v>0</v>
      </c>
      <c r="T61" s="62"/>
      <c r="U61" s="83"/>
      <c r="V61" s="109" t="str">
        <f t="shared" si="2"/>
        <v xml:space="preserve"> </v>
      </c>
      <c r="W61" s="62"/>
      <c r="X61" s="83"/>
      <c r="Y61" s="110">
        <f t="shared" si="3"/>
        <v>0</v>
      </c>
      <c r="Z61" s="62"/>
    </row>
    <row r="62" spans="2:26" ht="11.4" x14ac:dyDescent="0.2">
      <c r="B62" s="91"/>
      <c r="C62" s="92"/>
      <c r="D62" s="7"/>
      <c r="E62" s="107"/>
      <c r="F62" s="92"/>
      <c r="G62" s="108">
        <f t="shared" si="0"/>
        <v>0</v>
      </c>
      <c r="H62" s="62"/>
      <c r="I62" s="83"/>
      <c r="J62" s="6"/>
      <c r="K62" s="62"/>
      <c r="L62" s="83"/>
      <c r="M62" s="6"/>
      <c r="N62" s="62"/>
      <c r="O62" s="83"/>
      <c r="P62" s="6"/>
      <c r="Q62" s="62"/>
      <c r="R62" s="83"/>
      <c r="S62" s="70">
        <f t="shared" si="1"/>
        <v>0</v>
      </c>
      <c r="T62" s="62"/>
      <c r="U62" s="83"/>
      <c r="V62" s="109" t="str">
        <f t="shared" ref="V62:V71" si="4">IF(S62=0," ",IF(S$104=0,0,ROUND(S62/S$104,4)))</f>
        <v xml:space="preserve"> </v>
      </c>
      <c r="W62" s="62"/>
      <c r="X62" s="83"/>
      <c r="Y62" s="110">
        <f t="shared" ref="Y62:Y71" si="5">IF(V62=" ",0,ROUND(G62*V62,4))</f>
        <v>0</v>
      </c>
      <c r="Z62" s="62"/>
    </row>
    <row r="63" spans="2:26" ht="11.4" x14ac:dyDescent="0.2">
      <c r="B63" s="91"/>
      <c r="C63" s="92"/>
      <c r="D63" s="7"/>
      <c r="E63" s="107"/>
      <c r="F63" s="92"/>
      <c r="G63" s="108">
        <f t="shared" si="0"/>
        <v>0</v>
      </c>
      <c r="H63" s="62"/>
      <c r="I63" s="83"/>
      <c r="J63" s="6"/>
      <c r="K63" s="62"/>
      <c r="L63" s="83"/>
      <c r="M63" s="6"/>
      <c r="N63" s="62"/>
      <c r="O63" s="83"/>
      <c r="P63" s="6"/>
      <c r="Q63" s="62"/>
      <c r="R63" s="83"/>
      <c r="S63" s="70">
        <f t="shared" si="1"/>
        <v>0</v>
      </c>
      <c r="T63" s="62"/>
      <c r="U63" s="83"/>
      <c r="V63" s="109" t="str">
        <f t="shared" si="4"/>
        <v xml:space="preserve"> </v>
      </c>
      <c r="W63" s="62"/>
      <c r="X63" s="83"/>
      <c r="Y63" s="110">
        <f t="shared" si="5"/>
        <v>0</v>
      </c>
      <c r="Z63" s="62"/>
    </row>
    <row r="64" spans="2:26" ht="11.4" x14ac:dyDescent="0.2">
      <c r="B64" s="91"/>
      <c r="C64" s="92"/>
      <c r="D64" s="7"/>
      <c r="E64" s="107"/>
      <c r="F64" s="92"/>
      <c r="G64" s="108">
        <f t="shared" si="0"/>
        <v>0</v>
      </c>
      <c r="H64" s="62"/>
      <c r="I64" s="83"/>
      <c r="J64" s="6"/>
      <c r="K64" s="62"/>
      <c r="L64" s="83"/>
      <c r="M64" s="6"/>
      <c r="N64" s="62"/>
      <c r="O64" s="83"/>
      <c r="P64" s="6"/>
      <c r="Q64" s="62"/>
      <c r="R64" s="83"/>
      <c r="S64" s="70">
        <f t="shared" si="1"/>
        <v>0</v>
      </c>
      <c r="T64" s="62"/>
      <c r="U64" s="83"/>
      <c r="V64" s="109" t="str">
        <f t="shared" si="4"/>
        <v xml:space="preserve"> </v>
      </c>
      <c r="W64" s="62"/>
      <c r="X64" s="83"/>
      <c r="Y64" s="110">
        <f t="shared" si="5"/>
        <v>0</v>
      </c>
      <c r="Z64" s="62"/>
    </row>
    <row r="65" spans="2:26" ht="11.4" x14ac:dyDescent="0.2">
      <c r="B65" s="91"/>
      <c r="C65" s="92"/>
      <c r="D65" s="7"/>
      <c r="E65" s="107"/>
      <c r="F65" s="92"/>
      <c r="G65" s="108">
        <f t="shared" si="0"/>
        <v>0</v>
      </c>
      <c r="H65" s="62"/>
      <c r="I65" s="83"/>
      <c r="J65" s="6"/>
      <c r="K65" s="62"/>
      <c r="L65" s="83"/>
      <c r="M65" s="6"/>
      <c r="N65" s="62"/>
      <c r="O65" s="83"/>
      <c r="P65" s="6"/>
      <c r="Q65" s="62"/>
      <c r="R65" s="83"/>
      <c r="S65" s="70">
        <f t="shared" si="1"/>
        <v>0</v>
      </c>
      <c r="T65" s="62"/>
      <c r="U65" s="83"/>
      <c r="V65" s="109" t="str">
        <f t="shared" si="4"/>
        <v xml:space="preserve"> </v>
      </c>
      <c r="W65" s="62"/>
      <c r="X65" s="83"/>
      <c r="Y65" s="110">
        <f t="shared" si="5"/>
        <v>0</v>
      </c>
      <c r="Z65" s="62"/>
    </row>
    <row r="66" spans="2:26" ht="11.4" x14ac:dyDescent="0.2">
      <c r="B66" s="91"/>
      <c r="C66" s="92"/>
      <c r="D66" s="7"/>
      <c r="E66" s="107"/>
      <c r="F66" s="92"/>
      <c r="G66" s="108">
        <f t="shared" si="0"/>
        <v>0</v>
      </c>
      <c r="H66" s="62"/>
      <c r="I66" s="83"/>
      <c r="J66" s="6"/>
      <c r="K66" s="62"/>
      <c r="L66" s="83"/>
      <c r="M66" s="6"/>
      <c r="N66" s="62"/>
      <c r="O66" s="83"/>
      <c r="P66" s="6"/>
      <c r="Q66" s="62"/>
      <c r="R66" s="83"/>
      <c r="S66" s="70">
        <f t="shared" si="1"/>
        <v>0</v>
      </c>
      <c r="T66" s="62"/>
      <c r="U66" s="83"/>
      <c r="V66" s="109" t="str">
        <f t="shared" si="4"/>
        <v xml:space="preserve"> </v>
      </c>
      <c r="W66" s="62"/>
      <c r="X66" s="83"/>
      <c r="Y66" s="110">
        <f t="shared" si="5"/>
        <v>0</v>
      </c>
      <c r="Z66" s="62"/>
    </row>
    <row r="67" spans="2:26" ht="11.4" x14ac:dyDescent="0.2">
      <c r="B67" s="91"/>
      <c r="C67" s="92"/>
      <c r="D67" s="7"/>
      <c r="E67" s="107"/>
      <c r="F67" s="92"/>
      <c r="G67" s="108">
        <f t="shared" si="0"/>
        <v>0</v>
      </c>
      <c r="H67" s="62"/>
      <c r="I67" s="83"/>
      <c r="J67" s="6"/>
      <c r="K67" s="62"/>
      <c r="L67" s="83"/>
      <c r="M67" s="6"/>
      <c r="N67" s="62"/>
      <c r="O67" s="83"/>
      <c r="P67" s="6"/>
      <c r="Q67" s="62"/>
      <c r="R67" s="83"/>
      <c r="S67" s="70">
        <f t="shared" si="1"/>
        <v>0</v>
      </c>
      <c r="T67" s="62"/>
      <c r="U67" s="83"/>
      <c r="V67" s="109" t="str">
        <f t="shared" si="4"/>
        <v xml:space="preserve"> </v>
      </c>
      <c r="W67" s="62"/>
      <c r="X67" s="83"/>
      <c r="Y67" s="110">
        <f t="shared" si="5"/>
        <v>0</v>
      </c>
      <c r="Z67" s="62"/>
    </row>
    <row r="68" spans="2:26" ht="11.4" x14ac:dyDescent="0.2">
      <c r="B68" s="91"/>
      <c r="C68" s="92"/>
      <c r="D68" s="7"/>
      <c r="E68" s="107"/>
      <c r="F68" s="92"/>
      <c r="G68" s="108">
        <f t="shared" si="0"/>
        <v>0</v>
      </c>
      <c r="H68" s="62"/>
      <c r="I68" s="83"/>
      <c r="J68" s="6"/>
      <c r="K68" s="62"/>
      <c r="L68" s="83"/>
      <c r="M68" s="6"/>
      <c r="N68" s="62"/>
      <c r="O68" s="83"/>
      <c r="P68" s="6"/>
      <c r="Q68" s="62"/>
      <c r="R68" s="83"/>
      <c r="S68" s="70">
        <f t="shared" si="1"/>
        <v>0</v>
      </c>
      <c r="T68" s="62"/>
      <c r="U68" s="83"/>
      <c r="V68" s="109" t="str">
        <f t="shared" si="4"/>
        <v xml:space="preserve"> </v>
      </c>
      <c r="W68" s="62"/>
      <c r="X68" s="83"/>
      <c r="Y68" s="110">
        <f t="shared" si="5"/>
        <v>0</v>
      </c>
      <c r="Z68" s="62"/>
    </row>
    <row r="69" spans="2:26" ht="11.4" x14ac:dyDescent="0.2">
      <c r="B69" s="91"/>
      <c r="C69" s="92"/>
      <c r="D69" s="7"/>
      <c r="E69" s="107"/>
      <c r="F69" s="92"/>
      <c r="G69" s="108">
        <f t="shared" si="0"/>
        <v>0</v>
      </c>
      <c r="H69" s="62"/>
      <c r="I69" s="83"/>
      <c r="J69" s="6"/>
      <c r="K69" s="62"/>
      <c r="L69" s="83"/>
      <c r="M69" s="6"/>
      <c r="N69" s="62"/>
      <c r="O69" s="83"/>
      <c r="P69" s="6"/>
      <c r="Q69" s="62"/>
      <c r="R69" s="83"/>
      <c r="S69" s="70">
        <f t="shared" si="1"/>
        <v>0</v>
      </c>
      <c r="T69" s="62"/>
      <c r="U69" s="83"/>
      <c r="V69" s="109" t="str">
        <f t="shared" si="4"/>
        <v xml:space="preserve"> </v>
      </c>
      <c r="W69" s="62"/>
      <c r="X69" s="83"/>
      <c r="Y69" s="110">
        <f t="shared" si="5"/>
        <v>0</v>
      </c>
      <c r="Z69" s="62"/>
    </row>
    <row r="70" spans="2:26" ht="11.4" x14ac:dyDescent="0.2">
      <c r="B70" s="91"/>
      <c r="C70" s="92"/>
      <c r="D70" s="7"/>
      <c r="E70" s="107"/>
      <c r="F70" s="92"/>
      <c r="G70" s="108">
        <f t="shared" si="0"/>
        <v>0</v>
      </c>
      <c r="H70" s="62"/>
      <c r="I70" s="83"/>
      <c r="J70" s="6"/>
      <c r="K70" s="62"/>
      <c r="L70" s="83"/>
      <c r="M70" s="6"/>
      <c r="N70" s="62"/>
      <c r="O70" s="83"/>
      <c r="P70" s="6"/>
      <c r="Q70" s="62"/>
      <c r="R70" s="83"/>
      <c r="S70" s="70">
        <f t="shared" si="1"/>
        <v>0</v>
      </c>
      <c r="T70" s="62"/>
      <c r="U70" s="83"/>
      <c r="V70" s="109" t="str">
        <f t="shared" si="4"/>
        <v xml:space="preserve"> </v>
      </c>
      <c r="W70" s="62"/>
      <c r="X70" s="83"/>
      <c r="Y70" s="110">
        <f t="shared" si="5"/>
        <v>0</v>
      </c>
      <c r="Z70" s="62"/>
    </row>
    <row r="71" spans="2:26" ht="11.4" x14ac:dyDescent="0.2">
      <c r="B71" s="91"/>
      <c r="C71" s="92"/>
      <c r="D71" s="7"/>
      <c r="E71" s="107"/>
      <c r="F71" s="92"/>
      <c r="G71" s="108">
        <f t="shared" si="0"/>
        <v>0</v>
      </c>
      <c r="H71" s="62"/>
      <c r="I71" s="83"/>
      <c r="J71" s="6"/>
      <c r="K71" s="62"/>
      <c r="L71" s="83"/>
      <c r="M71" s="6"/>
      <c r="N71" s="62"/>
      <c r="O71" s="83"/>
      <c r="P71" s="6"/>
      <c r="Q71" s="62"/>
      <c r="R71" s="83"/>
      <c r="S71" s="70">
        <f t="shared" si="1"/>
        <v>0</v>
      </c>
      <c r="T71" s="62"/>
      <c r="U71" s="83"/>
      <c r="V71" s="109" t="str">
        <f t="shared" si="4"/>
        <v xml:space="preserve"> </v>
      </c>
      <c r="W71" s="62"/>
      <c r="X71" s="83"/>
      <c r="Y71" s="110">
        <f t="shared" si="5"/>
        <v>0</v>
      </c>
      <c r="Z71" s="62"/>
    </row>
    <row r="72" spans="2:26" ht="11.4" x14ac:dyDescent="0.2">
      <c r="B72" s="91"/>
      <c r="C72" s="92"/>
      <c r="D72" s="7"/>
      <c r="E72" s="107"/>
      <c r="F72" s="92"/>
      <c r="G72" s="108">
        <f t="shared" si="0"/>
        <v>0</v>
      </c>
      <c r="H72" s="62"/>
      <c r="I72" s="83"/>
      <c r="J72" s="6"/>
      <c r="K72" s="62"/>
      <c r="L72" s="83"/>
      <c r="M72" s="6"/>
      <c r="N72" s="62"/>
      <c r="O72" s="83"/>
      <c r="P72" s="6"/>
      <c r="Q72" s="62"/>
      <c r="R72" s="83"/>
      <c r="S72" s="70">
        <f t="shared" si="1"/>
        <v>0</v>
      </c>
      <c r="T72" s="62"/>
      <c r="U72" s="83"/>
      <c r="V72" s="109" t="str">
        <f t="shared" si="2"/>
        <v xml:space="preserve"> </v>
      </c>
      <c r="W72" s="62"/>
      <c r="X72" s="83"/>
      <c r="Y72" s="110">
        <f t="shared" si="3"/>
        <v>0</v>
      </c>
      <c r="Z72" s="62"/>
    </row>
    <row r="73" spans="2:26" ht="11.4" x14ac:dyDescent="0.2">
      <c r="B73" s="91"/>
      <c r="C73" s="92"/>
      <c r="D73" s="7"/>
      <c r="E73" s="107"/>
      <c r="F73" s="92"/>
      <c r="G73" s="108">
        <f t="shared" si="0"/>
        <v>0</v>
      </c>
      <c r="H73" s="62"/>
      <c r="I73" s="83"/>
      <c r="J73" s="6"/>
      <c r="K73" s="62"/>
      <c r="L73" s="83"/>
      <c r="M73" s="6"/>
      <c r="N73" s="62"/>
      <c r="O73" s="83"/>
      <c r="P73" s="6"/>
      <c r="Q73" s="62"/>
      <c r="R73" s="83"/>
      <c r="S73" s="70">
        <f t="shared" si="1"/>
        <v>0</v>
      </c>
      <c r="T73" s="62"/>
      <c r="U73" s="83"/>
      <c r="V73" s="109" t="str">
        <f t="shared" si="2"/>
        <v xml:space="preserve"> </v>
      </c>
      <c r="W73" s="62"/>
      <c r="X73" s="83"/>
      <c r="Y73" s="110">
        <f t="shared" si="3"/>
        <v>0</v>
      </c>
      <c r="Z73" s="62"/>
    </row>
    <row r="74" spans="2:26" ht="11.4" x14ac:dyDescent="0.2">
      <c r="B74" s="91"/>
      <c r="C74" s="92"/>
      <c r="D74" s="7"/>
      <c r="E74" s="107"/>
      <c r="F74" s="92"/>
      <c r="G74" s="108">
        <f t="shared" si="0"/>
        <v>0</v>
      </c>
      <c r="H74" s="62"/>
      <c r="I74" s="83"/>
      <c r="J74" s="6"/>
      <c r="K74" s="62"/>
      <c r="L74" s="83"/>
      <c r="M74" s="6"/>
      <c r="N74" s="62"/>
      <c r="O74" s="83"/>
      <c r="P74" s="6"/>
      <c r="Q74" s="62"/>
      <c r="R74" s="83"/>
      <c r="S74" s="70">
        <f t="shared" si="1"/>
        <v>0</v>
      </c>
      <c r="T74" s="62"/>
      <c r="U74" s="83"/>
      <c r="V74" s="109" t="str">
        <f t="shared" si="2"/>
        <v xml:space="preserve"> </v>
      </c>
      <c r="W74" s="62"/>
      <c r="X74" s="83"/>
      <c r="Y74" s="110">
        <f t="shared" si="3"/>
        <v>0</v>
      </c>
      <c r="Z74" s="62"/>
    </row>
    <row r="75" spans="2:26" ht="11.4" x14ac:dyDescent="0.2">
      <c r="B75" s="91"/>
      <c r="C75" s="92"/>
      <c r="D75" s="7"/>
      <c r="E75" s="107"/>
      <c r="F75" s="92"/>
      <c r="G75" s="108">
        <f t="shared" si="0"/>
        <v>0</v>
      </c>
      <c r="H75" s="62"/>
      <c r="I75" s="83"/>
      <c r="J75" s="6"/>
      <c r="K75" s="62"/>
      <c r="L75" s="83"/>
      <c r="M75" s="6"/>
      <c r="N75" s="62"/>
      <c r="O75" s="83"/>
      <c r="P75" s="6"/>
      <c r="Q75" s="62"/>
      <c r="R75" s="83"/>
      <c r="S75" s="70">
        <f t="shared" si="1"/>
        <v>0</v>
      </c>
      <c r="T75" s="62"/>
      <c r="U75" s="83"/>
      <c r="V75" s="109" t="str">
        <f t="shared" si="2"/>
        <v xml:space="preserve"> </v>
      </c>
      <c r="W75" s="62"/>
      <c r="X75" s="83"/>
      <c r="Y75" s="110">
        <f t="shared" si="3"/>
        <v>0</v>
      </c>
      <c r="Z75" s="62"/>
    </row>
    <row r="76" spans="2:26" ht="11.4" x14ac:dyDescent="0.2">
      <c r="B76" s="91"/>
      <c r="C76" s="92"/>
      <c r="D76" s="7"/>
      <c r="E76" s="107"/>
      <c r="F76" s="92"/>
      <c r="G76" s="108">
        <f t="shared" si="0"/>
        <v>0</v>
      </c>
      <c r="H76" s="62"/>
      <c r="I76" s="83"/>
      <c r="J76" s="6"/>
      <c r="K76" s="62"/>
      <c r="L76" s="83"/>
      <c r="M76" s="6"/>
      <c r="N76" s="62"/>
      <c r="O76" s="83"/>
      <c r="P76" s="6"/>
      <c r="Q76" s="62"/>
      <c r="R76" s="83"/>
      <c r="S76" s="70">
        <f t="shared" si="1"/>
        <v>0</v>
      </c>
      <c r="T76" s="62"/>
      <c r="U76" s="83"/>
      <c r="V76" s="109" t="str">
        <f t="shared" si="2"/>
        <v xml:space="preserve"> </v>
      </c>
      <c r="W76" s="62"/>
      <c r="X76" s="83"/>
      <c r="Y76" s="110">
        <f t="shared" si="3"/>
        <v>0</v>
      </c>
      <c r="Z76" s="62"/>
    </row>
    <row r="77" spans="2:26" ht="11.4" x14ac:dyDescent="0.2">
      <c r="B77" s="91"/>
      <c r="C77" s="92"/>
      <c r="D77" s="7"/>
      <c r="E77" s="107"/>
      <c r="F77" s="92"/>
      <c r="G77" s="108">
        <f t="shared" si="0"/>
        <v>0</v>
      </c>
      <c r="H77" s="62"/>
      <c r="I77" s="83"/>
      <c r="J77" s="6"/>
      <c r="K77" s="62"/>
      <c r="L77" s="83"/>
      <c r="M77" s="6"/>
      <c r="N77" s="62"/>
      <c r="O77" s="83"/>
      <c r="P77" s="6"/>
      <c r="Q77" s="62"/>
      <c r="R77" s="83"/>
      <c r="S77" s="70">
        <f t="shared" si="1"/>
        <v>0</v>
      </c>
      <c r="T77" s="62"/>
      <c r="U77" s="83"/>
      <c r="V77" s="109" t="str">
        <f t="shared" si="2"/>
        <v xml:space="preserve"> </v>
      </c>
      <c r="W77" s="62"/>
      <c r="X77" s="83"/>
      <c r="Y77" s="110">
        <f t="shared" si="3"/>
        <v>0</v>
      </c>
      <c r="Z77" s="62"/>
    </row>
    <row r="78" spans="2:26" ht="11.4" x14ac:dyDescent="0.2">
      <c r="B78" s="91"/>
      <c r="C78" s="92"/>
      <c r="D78" s="7"/>
      <c r="E78" s="107"/>
      <c r="F78" s="92"/>
      <c r="G78" s="108">
        <f t="shared" si="0"/>
        <v>0</v>
      </c>
      <c r="H78" s="62"/>
      <c r="I78" s="83"/>
      <c r="J78" s="6"/>
      <c r="K78" s="62"/>
      <c r="L78" s="83"/>
      <c r="M78" s="6"/>
      <c r="N78" s="62"/>
      <c r="O78" s="83"/>
      <c r="P78" s="6"/>
      <c r="Q78" s="62"/>
      <c r="R78" s="83"/>
      <c r="S78" s="70">
        <f t="shared" si="1"/>
        <v>0</v>
      </c>
      <c r="T78" s="62"/>
      <c r="U78" s="83"/>
      <c r="V78" s="109" t="str">
        <f t="shared" si="2"/>
        <v xml:space="preserve"> </v>
      </c>
      <c r="W78" s="62"/>
      <c r="X78" s="83"/>
      <c r="Y78" s="110">
        <f t="shared" si="3"/>
        <v>0</v>
      </c>
      <c r="Z78" s="62"/>
    </row>
    <row r="79" spans="2:26" ht="11.4" x14ac:dyDescent="0.2">
      <c r="B79" s="91"/>
      <c r="C79" s="92"/>
      <c r="D79" s="7"/>
      <c r="E79" s="107"/>
      <c r="F79" s="92"/>
      <c r="G79" s="108">
        <f t="shared" si="0"/>
        <v>0</v>
      </c>
      <c r="H79" s="62"/>
      <c r="I79" s="83"/>
      <c r="J79" s="6"/>
      <c r="K79" s="62"/>
      <c r="L79" s="83"/>
      <c r="M79" s="6"/>
      <c r="N79" s="62"/>
      <c r="O79" s="83"/>
      <c r="P79" s="6"/>
      <c r="Q79" s="62"/>
      <c r="R79" s="83"/>
      <c r="S79" s="70">
        <f t="shared" si="1"/>
        <v>0</v>
      </c>
      <c r="T79" s="62"/>
      <c r="U79" s="83"/>
      <c r="V79" s="109" t="str">
        <f t="shared" si="2"/>
        <v xml:space="preserve"> </v>
      </c>
      <c r="W79" s="62"/>
      <c r="X79" s="83"/>
      <c r="Y79" s="110">
        <f t="shared" si="3"/>
        <v>0</v>
      </c>
      <c r="Z79" s="62"/>
    </row>
    <row r="80" spans="2:26" ht="11.4" x14ac:dyDescent="0.2">
      <c r="B80" s="91"/>
      <c r="C80" s="92"/>
      <c r="D80" s="7"/>
      <c r="E80" s="107"/>
      <c r="F80" s="92"/>
      <c r="G80" s="108">
        <f t="shared" si="0"/>
        <v>0</v>
      </c>
      <c r="H80" s="62"/>
      <c r="I80" s="83"/>
      <c r="J80" s="6"/>
      <c r="K80" s="62"/>
      <c r="L80" s="83"/>
      <c r="M80" s="6"/>
      <c r="N80" s="62"/>
      <c r="O80" s="83"/>
      <c r="P80" s="6"/>
      <c r="Q80" s="62"/>
      <c r="R80" s="83"/>
      <c r="S80" s="70">
        <f t="shared" si="1"/>
        <v>0</v>
      </c>
      <c r="T80" s="62"/>
      <c r="U80" s="83"/>
      <c r="V80" s="109" t="str">
        <f t="shared" si="2"/>
        <v xml:space="preserve"> </v>
      </c>
      <c r="W80" s="62"/>
      <c r="X80" s="83"/>
      <c r="Y80" s="110">
        <f t="shared" si="3"/>
        <v>0</v>
      </c>
      <c r="Z80" s="62"/>
    </row>
    <row r="81" spans="2:26" ht="11.4" x14ac:dyDescent="0.2">
      <c r="B81" s="91"/>
      <c r="C81" s="92"/>
      <c r="D81" s="7"/>
      <c r="E81" s="107"/>
      <c r="F81" s="92"/>
      <c r="G81" s="108">
        <f t="shared" si="0"/>
        <v>0</v>
      </c>
      <c r="H81" s="62"/>
      <c r="I81" s="83"/>
      <c r="J81" s="6"/>
      <c r="K81" s="62"/>
      <c r="L81" s="83"/>
      <c r="M81" s="6"/>
      <c r="N81" s="62"/>
      <c r="O81" s="83"/>
      <c r="P81" s="6"/>
      <c r="Q81" s="62"/>
      <c r="R81" s="83"/>
      <c r="S81" s="70">
        <f t="shared" si="1"/>
        <v>0</v>
      </c>
      <c r="T81" s="62"/>
      <c r="U81" s="83"/>
      <c r="V81" s="109" t="str">
        <f t="shared" si="2"/>
        <v xml:space="preserve"> </v>
      </c>
      <c r="W81" s="62"/>
      <c r="X81" s="83"/>
      <c r="Y81" s="110">
        <f t="shared" si="3"/>
        <v>0</v>
      </c>
      <c r="Z81" s="62"/>
    </row>
    <row r="82" spans="2:26" ht="11.4" x14ac:dyDescent="0.2">
      <c r="B82" s="91"/>
      <c r="C82" s="92"/>
      <c r="D82" s="7"/>
      <c r="E82" s="107"/>
      <c r="F82" s="92"/>
      <c r="G82" s="108">
        <f t="shared" si="0"/>
        <v>0</v>
      </c>
      <c r="H82" s="62"/>
      <c r="I82" s="83"/>
      <c r="J82" s="6"/>
      <c r="K82" s="62"/>
      <c r="L82" s="83"/>
      <c r="M82" s="6"/>
      <c r="N82" s="62"/>
      <c r="O82" s="83"/>
      <c r="P82" s="6"/>
      <c r="Q82" s="62"/>
      <c r="R82" s="83"/>
      <c r="S82" s="70">
        <f t="shared" si="1"/>
        <v>0</v>
      </c>
      <c r="T82" s="62"/>
      <c r="U82" s="83"/>
      <c r="V82" s="109" t="str">
        <f t="shared" si="2"/>
        <v xml:space="preserve"> </v>
      </c>
      <c r="W82" s="62"/>
      <c r="X82" s="83"/>
      <c r="Y82" s="110">
        <f t="shared" si="3"/>
        <v>0</v>
      </c>
      <c r="Z82" s="62"/>
    </row>
    <row r="83" spans="2:26" ht="11.4" x14ac:dyDescent="0.2">
      <c r="B83" s="91"/>
      <c r="C83" s="92"/>
      <c r="D83" s="7"/>
      <c r="E83" s="107"/>
      <c r="F83" s="92"/>
      <c r="G83" s="108">
        <f t="shared" si="0"/>
        <v>0</v>
      </c>
      <c r="H83" s="62"/>
      <c r="I83" s="83"/>
      <c r="J83" s="6"/>
      <c r="K83" s="62"/>
      <c r="L83" s="83"/>
      <c r="M83" s="6"/>
      <c r="N83" s="62"/>
      <c r="O83" s="83"/>
      <c r="P83" s="6"/>
      <c r="Q83" s="62"/>
      <c r="R83" s="83"/>
      <c r="S83" s="70">
        <f t="shared" si="1"/>
        <v>0</v>
      </c>
      <c r="T83" s="62"/>
      <c r="U83" s="83"/>
      <c r="V83" s="109" t="str">
        <f t="shared" si="2"/>
        <v xml:space="preserve"> </v>
      </c>
      <c r="W83" s="62"/>
      <c r="X83" s="83"/>
      <c r="Y83" s="110">
        <f t="shared" si="3"/>
        <v>0</v>
      </c>
      <c r="Z83" s="62"/>
    </row>
    <row r="84" spans="2:26" ht="11.4" x14ac:dyDescent="0.2">
      <c r="B84" s="91"/>
      <c r="C84" s="92"/>
      <c r="D84" s="7"/>
      <c r="E84" s="107"/>
      <c r="F84" s="92"/>
      <c r="G84" s="108">
        <f t="shared" si="0"/>
        <v>0</v>
      </c>
      <c r="H84" s="62"/>
      <c r="I84" s="83"/>
      <c r="J84" s="6"/>
      <c r="K84" s="62"/>
      <c r="L84" s="83"/>
      <c r="M84" s="6"/>
      <c r="N84" s="62"/>
      <c r="O84" s="83"/>
      <c r="P84" s="6"/>
      <c r="Q84" s="62"/>
      <c r="R84" s="83"/>
      <c r="S84" s="70">
        <f t="shared" si="1"/>
        <v>0</v>
      </c>
      <c r="T84" s="62"/>
      <c r="U84" s="83"/>
      <c r="V84" s="109" t="str">
        <f t="shared" si="2"/>
        <v xml:space="preserve"> </v>
      </c>
      <c r="W84" s="62"/>
      <c r="X84" s="83"/>
      <c r="Y84" s="110">
        <f t="shared" si="3"/>
        <v>0</v>
      </c>
      <c r="Z84" s="62"/>
    </row>
    <row r="85" spans="2:26" ht="11.4" x14ac:dyDescent="0.2">
      <c r="B85" s="91"/>
      <c r="C85" s="92"/>
      <c r="D85" s="7"/>
      <c r="E85" s="107"/>
      <c r="F85" s="92"/>
      <c r="G85" s="108">
        <f t="shared" si="0"/>
        <v>0</v>
      </c>
      <c r="H85" s="62"/>
      <c r="I85" s="83"/>
      <c r="J85" s="6"/>
      <c r="K85" s="62"/>
      <c r="L85" s="83"/>
      <c r="M85" s="6"/>
      <c r="N85" s="62"/>
      <c r="O85" s="83"/>
      <c r="P85" s="6"/>
      <c r="Q85" s="62"/>
      <c r="R85" s="83"/>
      <c r="S85" s="70">
        <f t="shared" si="1"/>
        <v>0</v>
      </c>
      <c r="T85" s="62"/>
      <c r="U85" s="83"/>
      <c r="V85" s="109" t="str">
        <f t="shared" si="2"/>
        <v xml:space="preserve"> </v>
      </c>
      <c r="W85" s="62"/>
      <c r="X85" s="83"/>
      <c r="Y85" s="110">
        <f t="shared" si="3"/>
        <v>0</v>
      </c>
      <c r="Z85" s="62"/>
    </row>
    <row r="86" spans="2:26" ht="11.4" x14ac:dyDescent="0.2">
      <c r="B86" s="91"/>
      <c r="C86" s="92"/>
      <c r="D86" s="7"/>
      <c r="E86" s="107"/>
      <c r="F86" s="92"/>
      <c r="G86" s="108">
        <f t="shared" si="0"/>
        <v>0</v>
      </c>
      <c r="H86" s="62"/>
      <c r="I86" s="83"/>
      <c r="J86" s="6"/>
      <c r="K86" s="62"/>
      <c r="L86" s="83"/>
      <c r="M86" s="6"/>
      <c r="N86" s="62"/>
      <c r="O86" s="83"/>
      <c r="P86" s="6"/>
      <c r="Q86" s="62"/>
      <c r="R86" s="83"/>
      <c r="S86" s="70">
        <f t="shared" si="1"/>
        <v>0</v>
      </c>
      <c r="T86" s="62"/>
      <c r="U86" s="83"/>
      <c r="V86" s="109" t="str">
        <f t="shared" si="2"/>
        <v xml:space="preserve"> </v>
      </c>
      <c r="W86" s="62"/>
      <c r="X86" s="83"/>
      <c r="Y86" s="110">
        <f t="shared" si="3"/>
        <v>0</v>
      </c>
      <c r="Z86" s="62"/>
    </row>
    <row r="87" spans="2:26" ht="11.4" x14ac:dyDescent="0.2">
      <c r="B87" s="91"/>
      <c r="C87" s="92"/>
      <c r="D87" s="7"/>
      <c r="E87" s="107"/>
      <c r="F87" s="92"/>
      <c r="G87" s="108">
        <f t="shared" si="0"/>
        <v>0</v>
      </c>
      <c r="H87" s="62"/>
      <c r="I87" s="83"/>
      <c r="J87" s="6"/>
      <c r="K87" s="62"/>
      <c r="L87" s="83"/>
      <c r="M87" s="6"/>
      <c r="N87" s="62"/>
      <c r="O87" s="83"/>
      <c r="P87" s="6"/>
      <c r="Q87" s="62"/>
      <c r="R87" s="83"/>
      <c r="S87" s="70">
        <f t="shared" si="1"/>
        <v>0</v>
      </c>
      <c r="T87" s="62"/>
      <c r="U87" s="83"/>
      <c r="V87" s="109" t="str">
        <f t="shared" si="2"/>
        <v xml:space="preserve"> </v>
      </c>
      <c r="W87" s="62"/>
      <c r="X87" s="83"/>
      <c r="Y87" s="110">
        <f t="shared" si="3"/>
        <v>0</v>
      </c>
      <c r="Z87" s="62"/>
    </row>
    <row r="88" spans="2:26" ht="11.4" x14ac:dyDescent="0.2">
      <c r="B88" s="91"/>
      <c r="C88" s="92"/>
      <c r="D88" s="7"/>
      <c r="E88" s="107"/>
      <c r="F88" s="92"/>
      <c r="G88" s="108">
        <f t="shared" si="0"/>
        <v>0</v>
      </c>
      <c r="H88" s="62"/>
      <c r="I88" s="83"/>
      <c r="J88" s="6"/>
      <c r="K88" s="62"/>
      <c r="L88" s="83"/>
      <c r="M88" s="6"/>
      <c r="N88" s="62"/>
      <c r="O88" s="83"/>
      <c r="P88" s="6"/>
      <c r="Q88" s="62"/>
      <c r="R88" s="83"/>
      <c r="S88" s="70">
        <f t="shared" si="1"/>
        <v>0</v>
      </c>
      <c r="T88" s="62"/>
      <c r="U88" s="83"/>
      <c r="V88" s="109" t="str">
        <f t="shared" si="2"/>
        <v xml:space="preserve"> </v>
      </c>
      <c r="W88" s="62"/>
      <c r="X88" s="83"/>
      <c r="Y88" s="110">
        <f t="shared" si="3"/>
        <v>0</v>
      </c>
      <c r="Z88" s="62"/>
    </row>
    <row r="89" spans="2:26" ht="11.4" x14ac:dyDescent="0.2">
      <c r="B89" s="91"/>
      <c r="C89" s="92"/>
      <c r="D89" s="7"/>
      <c r="E89" s="107"/>
      <c r="F89" s="92"/>
      <c r="G89" s="108">
        <f t="shared" si="0"/>
        <v>0</v>
      </c>
      <c r="H89" s="62"/>
      <c r="I89" s="83"/>
      <c r="J89" s="6"/>
      <c r="K89" s="62"/>
      <c r="L89" s="83"/>
      <c r="M89" s="6"/>
      <c r="N89" s="62"/>
      <c r="O89" s="83"/>
      <c r="P89" s="6"/>
      <c r="Q89" s="62"/>
      <c r="R89" s="83"/>
      <c r="S89" s="70">
        <f t="shared" si="1"/>
        <v>0</v>
      </c>
      <c r="T89" s="62"/>
      <c r="U89" s="83"/>
      <c r="V89" s="109" t="str">
        <f t="shared" si="2"/>
        <v xml:space="preserve"> </v>
      </c>
      <c r="W89" s="62"/>
      <c r="X89" s="83"/>
      <c r="Y89" s="110">
        <f t="shared" si="3"/>
        <v>0</v>
      </c>
      <c r="Z89" s="62"/>
    </row>
    <row r="90" spans="2:26" ht="11.4" x14ac:dyDescent="0.2">
      <c r="B90" s="91"/>
      <c r="C90" s="92"/>
      <c r="D90" s="7"/>
      <c r="E90" s="107"/>
      <c r="F90" s="92"/>
      <c r="G90" s="108">
        <f t="shared" si="0"/>
        <v>0</v>
      </c>
      <c r="H90" s="62"/>
      <c r="I90" s="83"/>
      <c r="J90" s="6"/>
      <c r="K90" s="62"/>
      <c r="L90" s="83"/>
      <c r="M90" s="6"/>
      <c r="N90" s="62"/>
      <c r="O90" s="83"/>
      <c r="P90" s="6"/>
      <c r="Q90" s="62"/>
      <c r="R90" s="83"/>
      <c r="S90" s="70">
        <f t="shared" si="1"/>
        <v>0</v>
      </c>
      <c r="T90" s="62"/>
      <c r="U90" s="83"/>
      <c r="V90" s="109" t="str">
        <f t="shared" si="2"/>
        <v xml:space="preserve"> </v>
      </c>
      <c r="W90" s="62"/>
      <c r="X90" s="83"/>
      <c r="Y90" s="110">
        <f t="shared" si="3"/>
        <v>0</v>
      </c>
      <c r="Z90" s="62"/>
    </row>
    <row r="91" spans="2:26" ht="11.4" x14ac:dyDescent="0.2">
      <c r="B91" s="91"/>
      <c r="C91" s="92"/>
      <c r="D91" s="7"/>
      <c r="E91" s="107"/>
      <c r="F91" s="92"/>
      <c r="G91" s="108">
        <f t="shared" si="0"/>
        <v>0</v>
      </c>
      <c r="H91" s="62"/>
      <c r="I91" s="83"/>
      <c r="J91" s="6"/>
      <c r="K91" s="62"/>
      <c r="L91" s="83"/>
      <c r="M91" s="6"/>
      <c r="N91" s="62"/>
      <c r="O91" s="83"/>
      <c r="P91" s="6"/>
      <c r="Q91" s="62"/>
      <c r="R91" s="83"/>
      <c r="S91" s="70">
        <f t="shared" si="1"/>
        <v>0</v>
      </c>
      <c r="T91" s="62"/>
      <c r="U91" s="83"/>
      <c r="V91" s="109" t="str">
        <f t="shared" si="2"/>
        <v xml:space="preserve"> </v>
      </c>
      <c r="W91" s="62"/>
      <c r="X91" s="83"/>
      <c r="Y91" s="110">
        <f t="shared" si="3"/>
        <v>0</v>
      </c>
      <c r="Z91" s="62"/>
    </row>
    <row r="92" spans="2:26" ht="11.4" x14ac:dyDescent="0.2">
      <c r="B92" s="91"/>
      <c r="C92" s="92"/>
      <c r="D92" s="7"/>
      <c r="E92" s="107"/>
      <c r="F92" s="92"/>
      <c r="G92" s="108">
        <f t="shared" si="0"/>
        <v>0</v>
      </c>
      <c r="H92" s="62"/>
      <c r="I92" s="83"/>
      <c r="J92" s="6"/>
      <c r="K92" s="62"/>
      <c r="L92" s="83"/>
      <c r="M92" s="6"/>
      <c r="N92" s="62"/>
      <c r="O92" s="83"/>
      <c r="P92" s="6"/>
      <c r="Q92" s="62"/>
      <c r="R92" s="83"/>
      <c r="S92" s="70">
        <f t="shared" si="1"/>
        <v>0</v>
      </c>
      <c r="T92" s="62"/>
      <c r="U92" s="83"/>
      <c r="V92" s="109" t="str">
        <f t="shared" si="2"/>
        <v xml:space="preserve"> </v>
      </c>
      <c r="W92" s="62"/>
      <c r="X92" s="83"/>
      <c r="Y92" s="110">
        <f t="shared" si="3"/>
        <v>0</v>
      </c>
      <c r="Z92" s="62"/>
    </row>
    <row r="93" spans="2:26" ht="11.4" x14ac:dyDescent="0.2">
      <c r="B93" s="91"/>
      <c r="C93" s="92"/>
      <c r="D93" s="7"/>
      <c r="E93" s="107"/>
      <c r="F93" s="92"/>
      <c r="G93" s="108">
        <f t="shared" si="0"/>
        <v>0</v>
      </c>
      <c r="H93" s="62"/>
      <c r="I93" s="83"/>
      <c r="J93" s="6"/>
      <c r="K93" s="62"/>
      <c r="L93" s="83"/>
      <c r="M93" s="6"/>
      <c r="N93" s="62"/>
      <c r="O93" s="83"/>
      <c r="P93" s="6"/>
      <c r="Q93" s="62"/>
      <c r="R93" s="83"/>
      <c r="S93" s="70">
        <f t="shared" si="1"/>
        <v>0</v>
      </c>
      <c r="T93" s="62"/>
      <c r="U93" s="83"/>
      <c r="V93" s="109" t="str">
        <f t="shared" si="2"/>
        <v xml:space="preserve"> </v>
      </c>
      <c r="W93" s="62"/>
      <c r="X93" s="83"/>
      <c r="Y93" s="110">
        <f t="shared" si="3"/>
        <v>0</v>
      </c>
      <c r="Z93" s="62"/>
    </row>
    <row r="94" spans="2:26" ht="5.0999999999999996" customHeight="1" x14ac:dyDescent="0.2">
      <c r="B94" s="100"/>
      <c r="C94" s="101"/>
      <c r="D94" s="13"/>
      <c r="E94" s="102"/>
      <c r="F94" s="101"/>
      <c r="G94" s="111"/>
      <c r="H94" s="69"/>
      <c r="I94" s="85"/>
      <c r="J94" s="14"/>
      <c r="K94" s="69"/>
      <c r="L94" s="85"/>
      <c r="M94" s="14"/>
      <c r="N94" s="69"/>
      <c r="O94" s="85"/>
      <c r="P94" s="14"/>
      <c r="Q94" s="69"/>
      <c r="R94" s="85"/>
      <c r="S94" s="68"/>
      <c r="T94" s="69"/>
      <c r="U94" s="85"/>
      <c r="V94" s="68"/>
      <c r="W94" s="69"/>
      <c r="X94" s="85"/>
      <c r="Y94" s="68"/>
      <c r="Z94" s="69"/>
    </row>
    <row r="95" spans="2:26" ht="5.0999999999999996" customHeight="1" x14ac:dyDescent="0.2">
      <c r="B95" s="100"/>
      <c r="C95" s="101"/>
      <c r="D95" s="66"/>
      <c r="E95" s="102"/>
      <c r="F95" s="101"/>
      <c r="G95" s="111"/>
      <c r="H95" s="69"/>
      <c r="I95" s="85"/>
      <c r="J95" s="14"/>
      <c r="K95" s="69"/>
      <c r="L95" s="85"/>
      <c r="M95" s="14"/>
      <c r="N95" s="69"/>
      <c r="O95" s="85"/>
      <c r="P95" s="14"/>
      <c r="Q95" s="69"/>
      <c r="R95" s="85"/>
      <c r="S95" s="68"/>
      <c r="T95" s="69"/>
      <c r="U95" s="85"/>
      <c r="V95" s="68"/>
      <c r="W95" s="69"/>
      <c r="X95" s="85"/>
      <c r="Y95" s="68"/>
      <c r="Z95" s="69"/>
    </row>
    <row r="96" spans="2:26" ht="5.0999999999999996" customHeight="1" x14ac:dyDescent="0.2">
      <c r="B96" s="87"/>
      <c r="C96" s="88"/>
      <c r="D96" s="89"/>
      <c r="E96" s="56"/>
      <c r="F96" s="88"/>
      <c r="G96" s="106"/>
      <c r="H96" s="78"/>
      <c r="I96" s="77"/>
      <c r="J96" s="15"/>
      <c r="K96" s="78"/>
      <c r="L96" s="77"/>
      <c r="M96" s="15"/>
      <c r="N96" s="78"/>
      <c r="O96" s="77"/>
      <c r="P96" s="15"/>
      <c r="Q96" s="78"/>
      <c r="R96" s="77"/>
      <c r="S96" s="76"/>
      <c r="T96" s="78"/>
      <c r="U96" s="77"/>
      <c r="V96" s="76"/>
      <c r="W96" s="78"/>
      <c r="X96" s="77"/>
      <c r="Y96" s="76"/>
      <c r="Z96" s="78"/>
    </row>
    <row r="97" spans="2:26" ht="48" x14ac:dyDescent="0.2">
      <c r="B97" s="91"/>
      <c r="C97" s="92"/>
      <c r="D97" s="112" t="s">
        <v>32</v>
      </c>
      <c r="E97" s="107"/>
      <c r="F97" s="92"/>
      <c r="G97" s="108">
        <f>IF(V$29=0,0,IF(Y$29=0,0,(Y$29-V$29)))</f>
        <v>1.5</v>
      </c>
      <c r="H97" s="62"/>
      <c r="I97" s="83"/>
      <c r="J97" s="6"/>
      <c r="K97" s="62"/>
      <c r="L97" s="83"/>
      <c r="M97" s="6"/>
      <c r="N97" s="62"/>
      <c r="O97" s="83"/>
      <c r="P97" s="6"/>
      <c r="Q97" s="62"/>
      <c r="R97" s="83"/>
      <c r="S97" s="70">
        <f>SUM(I97:R97)</f>
        <v>0</v>
      </c>
      <c r="T97" s="62"/>
      <c r="U97" s="83"/>
      <c r="V97" s="109" t="str">
        <f>IF(S97=0," ",IF(S$104=0,0,ROUND(S97/S$104,4)))</f>
        <v xml:space="preserve"> </v>
      </c>
      <c r="W97" s="62"/>
      <c r="X97" s="83"/>
      <c r="Y97" s="110">
        <f>IF(V97=" ",0,ROUND(G97*V97,4))</f>
        <v>0</v>
      </c>
      <c r="Z97" s="62"/>
    </row>
    <row r="98" spans="2:26" ht="5.0999999999999996" customHeight="1" x14ac:dyDescent="0.2">
      <c r="B98" s="100"/>
      <c r="C98" s="101"/>
      <c r="D98" s="66"/>
      <c r="E98" s="102"/>
      <c r="F98" s="101"/>
      <c r="G98" s="111"/>
      <c r="H98" s="69"/>
      <c r="I98" s="85"/>
      <c r="J98" s="14"/>
      <c r="K98" s="69"/>
      <c r="L98" s="85"/>
      <c r="M98" s="14"/>
      <c r="N98" s="69"/>
      <c r="O98" s="85"/>
      <c r="P98" s="14"/>
      <c r="Q98" s="69"/>
      <c r="R98" s="85"/>
      <c r="S98" s="68"/>
      <c r="T98" s="69"/>
      <c r="U98" s="85"/>
      <c r="V98" s="68"/>
      <c r="W98" s="69"/>
      <c r="X98" s="85"/>
      <c r="Y98" s="68"/>
      <c r="Z98" s="69"/>
    </row>
    <row r="99" spans="2:26" ht="5.0999999999999996" customHeight="1" x14ac:dyDescent="0.2">
      <c r="B99" s="87"/>
      <c r="C99" s="74"/>
      <c r="D99" s="89"/>
      <c r="E99" s="55"/>
      <c r="F99" s="75"/>
      <c r="G99" s="106"/>
      <c r="H99" s="76"/>
      <c r="I99" s="76"/>
      <c r="J99" s="15"/>
      <c r="K99" s="76"/>
      <c r="L99" s="76"/>
      <c r="M99" s="15"/>
      <c r="N99" s="76"/>
      <c r="O99" s="76"/>
      <c r="P99" s="15"/>
      <c r="Q99" s="78"/>
      <c r="R99" s="77"/>
      <c r="S99" s="76"/>
      <c r="T99" s="78"/>
      <c r="U99" s="77"/>
      <c r="V99" s="76"/>
      <c r="W99" s="78"/>
      <c r="X99" s="77"/>
      <c r="Y99" s="76"/>
      <c r="Z99" s="78"/>
    </row>
    <row r="100" spans="2:26" ht="5.0999999999999996" customHeight="1" x14ac:dyDescent="0.2">
      <c r="B100" s="87"/>
      <c r="C100" s="88"/>
      <c r="D100" s="89"/>
      <c r="E100" s="56"/>
      <c r="F100" s="88"/>
      <c r="G100" s="106"/>
      <c r="H100" s="78"/>
      <c r="I100" s="77"/>
      <c r="J100" s="15"/>
      <c r="K100" s="78"/>
      <c r="L100" s="77"/>
      <c r="M100" s="15"/>
      <c r="N100" s="78"/>
      <c r="O100" s="77"/>
      <c r="P100" s="15"/>
      <c r="Q100" s="78"/>
      <c r="R100" s="77"/>
      <c r="S100" s="76"/>
      <c r="T100" s="78"/>
      <c r="U100" s="77"/>
      <c r="V100" s="76"/>
      <c r="W100" s="78"/>
      <c r="X100" s="77"/>
      <c r="Y100" s="76"/>
      <c r="Z100" s="78"/>
    </row>
    <row r="101" spans="2:26" ht="31.2" x14ac:dyDescent="0.2">
      <c r="B101" s="91"/>
      <c r="C101" s="92"/>
      <c r="D101" s="113" t="s">
        <v>25</v>
      </c>
      <c r="E101" s="107"/>
      <c r="F101" s="92"/>
      <c r="G101" s="108">
        <v>0.5</v>
      </c>
      <c r="H101" s="62"/>
      <c r="I101" s="83"/>
      <c r="J101" s="6"/>
      <c r="K101" s="62"/>
      <c r="L101" s="83"/>
      <c r="M101" s="6"/>
      <c r="N101" s="62"/>
      <c r="O101" s="83"/>
      <c r="P101" s="6"/>
      <c r="Q101" s="62"/>
      <c r="R101" s="83"/>
      <c r="S101" s="70">
        <f>SUM(I101:R101)</f>
        <v>0</v>
      </c>
      <c r="T101" s="62"/>
      <c r="U101" s="83"/>
      <c r="V101" s="109" t="str">
        <f>IF(S101=0," ",IF(S$104=0,0,ROUND(S101/S$104,4)))</f>
        <v xml:space="preserve"> </v>
      </c>
      <c r="W101" s="62"/>
      <c r="X101" s="83"/>
      <c r="Y101" s="110">
        <f>IF(V101=" ",0,ROUND(G101*V101,4))</f>
        <v>0</v>
      </c>
      <c r="Z101" s="62"/>
    </row>
    <row r="102" spans="2:26" ht="5.0999999999999996" customHeight="1" x14ac:dyDescent="0.2">
      <c r="B102" s="100"/>
      <c r="C102" s="101"/>
      <c r="D102" s="66"/>
      <c r="E102" s="102"/>
      <c r="F102" s="101"/>
      <c r="G102" s="111"/>
      <c r="H102" s="69"/>
      <c r="I102" s="85"/>
      <c r="J102" s="68"/>
      <c r="K102" s="69"/>
      <c r="L102" s="85"/>
      <c r="M102" s="68"/>
      <c r="N102" s="69"/>
      <c r="O102" s="85"/>
      <c r="P102" s="68"/>
      <c r="Q102" s="69"/>
      <c r="R102" s="85"/>
      <c r="S102" s="68"/>
      <c r="T102" s="69"/>
      <c r="U102" s="85"/>
      <c r="V102" s="68"/>
      <c r="W102" s="69"/>
      <c r="X102" s="85"/>
      <c r="Y102" s="68"/>
      <c r="Z102" s="69"/>
    </row>
    <row r="103" spans="2:26" ht="5.0999999999999996" customHeight="1" x14ac:dyDescent="0.2">
      <c r="B103" s="87"/>
      <c r="C103" s="74"/>
      <c r="D103" s="89"/>
      <c r="E103" s="55"/>
      <c r="F103" s="75"/>
      <c r="G103" s="76"/>
      <c r="H103" s="76"/>
      <c r="I103" s="76"/>
      <c r="J103" s="76"/>
      <c r="K103" s="76"/>
      <c r="L103" s="76"/>
      <c r="M103" s="76"/>
      <c r="N103" s="76"/>
      <c r="O103" s="76"/>
      <c r="P103" s="76"/>
      <c r="Q103" s="78"/>
      <c r="R103" s="77"/>
      <c r="S103" s="76"/>
      <c r="T103" s="78"/>
      <c r="U103" s="77"/>
      <c r="V103" s="76"/>
      <c r="W103" s="78"/>
      <c r="X103" s="77"/>
      <c r="Y103" s="76"/>
      <c r="Z103" s="78"/>
    </row>
    <row r="104" spans="2:26" ht="11.4" x14ac:dyDescent="0.2">
      <c r="B104" s="91"/>
      <c r="C104" s="80"/>
      <c r="D104" s="114" t="s">
        <v>26</v>
      </c>
      <c r="E104" s="16"/>
      <c r="F104" s="82"/>
      <c r="G104" s="70"/>
      <c r="H104" s="70"/>
      <c r="I104" s="70"/>
      <c r="J104" s="70"/>
      <c r="K104" s="70"/>
      <c r="L104" s="70"/>
      <c r="M104" s="70"/>
      <c r="N104" s="70"/>
      <c r="O104" s="70"/>
      <c r="P104" s="70"/>
      <c r="Q104" s="62"/>
      <c r="R104" s="83"/>
      <c r="S104" s="70">
        <f>SUM(S38:S99)</f>
        <v>0</v>
      </c>
      <c r="T104" s="62"/>
      <c r="U104" s="83"/>
      <c r="V104" s="109" t="str">
        <f>IF(S104=0," ",IF(S$104=0,0,ROUND(S104/S$104,4)))</f>
        <v xml:space="preserve"> </v>
      </c>
      <c r="W104" s="62"/>
      <c r="X104" s="83"/>
      <c r="Y104" s="115">
        <f>SUM(Y38:Y103)</f>
        <v>0</v>
      </c>
      <c r="Z104" s="62"/>
    </row>
    <row r="105" spans="2:26" ht="5.0999999999999996" customHeight="1" x14ac:dyDescent="0.2">
      <c r="B105" s="100"/>
      <c r="C105" s="64"/>
      <c r="D105" s="66"/>
      <c r="E105" s="65"/>
      <c r="F105" s="67"/>
      <c r="G105" s="68"/>
      <c r="H105" s="68"/>
      <c r="I105" s="68"/>
      <c r="J105" s="68"/>
      <c r="K105" s="68"/>
      <c r="L105" s="68"/>
      <c r="M105" s="68"/>
      <c r="N105" s="68"/>
      <c r="O105" s="68"/>
      <c r="P105" s="68"/>
      <c r="Q105" s="69"/>
      <c r="R105" s="85"/>
      <c r="S105" s="68"/>
      <c r="T105" s="69"/>
      <c r="U105" s="85"/>
      <c r="V105" s="68"/>
      <c r="W105" s="69"/>
      <c r="X105" s="85"/>
      <c r="Y105" s="68"/>
      <c r="Z105" s="69"/>
    </row>
    <row r="106" spans="2:26" ht="5.0999999999999996" customHeight="1" x14ac:dyDescent="0.2">
      <c r="B106" s="100"/>
      <c r="C106" s="64"/>
      <c r="D106" s="66"/>
      <c r="E106" s="65"/>
      <c r="F106" s="67"/>
      <c r="G106" s="68"/>
      <c r="H106" s="68"/>
      <c r="I106" s="68"/>
      <c r="J106" s="68"/>
      <c r="K106" s="68"/>
      <c r="L106" s="68"/>
      <c r="M106" s="68"/>
      <c r="N106" s="68"/>
      <c r="O106" s="68"/>
      <c r="P106" s="68"/>
      <c r="Q106" s="69"/>
      <c r="R106" s="85"/>
      <c r="S106" s="68"/>
      <c r="T106" s="69"/>
      <c r="U106" s="85"/>
      <c r="V106" s="68"/>
      <c r="W106" s="69"/>
      <c r="X106" s="85"/>
      <c r="Y106" s="68"/>
      <c r="Z106" s="69"/>
    </row>
    <row r="107" spans="2:26" ht="6" customHeight="1" x14ac:dyDescent="0.2"/>
    <row r="108" spans="2:26" ht="5.0999999999999996" customHeight="1" x14ac:dyDescent="0.2">
      <c r="B108" s="88"/>
      <c r="C108" s="75"/>
      <c r="D108" s="89"/>
      <c r="E108" s="55"/>
      <c r="F108" s="75"/>
      <c r="G108" s="76"/>
      <c r="H108" s="78"/>
      <c r="I108" s="77"/>
      <c r="J108" s="76"/>
      <c r="K108" s="78"/>
      <c r="L108" s="77"/>
      <c r="M108" s="76"/>
      <c r="N108" s="78"/>
      <c r="O108" s="77"/>
      <c r="P108" s="76"/>
      <c r="Q108" s="78"/>
      <c r="R108" s="77"/>
      <c r="S108" s="76"/>
      <c r="T108" s="78"/>
      <c r="U108" s="116"/>
      <c r="V108" s="117"/>
      <c r="W108" s="117"/>
      <c r="X108" s="117"/>
      <c r="Y108" s="117"/>
      <c r="Z108" s="118"/>
    </row>
  </sheetData>
  <sheetProtection password="B2D7" sheet="1" objects="1" scenarios="1"/>
  <phoneticPr fontId="0" type="noConversion"/>
  <printOptions horizontalCentered="1"/>
  <pageMargins left="0.25" right="0.25" top="0.75" bottom="0.75" header="0.3" footer="0.3"/>
  <pageSetup orientation="landscape" horizontalDpi="300" verticalDpi="300" r:id="rId1"/>
  <headerFooter alignWithMargins="0">
    <oddHeader>&amp;RPAGE &amp;P OF &amp;N</oddHeader>
    <oddFooter>&amp;L
FRV REPORTING FORM     SCHEDULE R-1     EFFECTIVE FOR SFY 2015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64"/>
  <sheetViews>
    <sheetView zoomScale="106" workbookViewId="0">
      <selection sqref="A1:AF2"/>
    </sheetView>
  </sheetViews>
  <sheetFormatPr defaultRowHeight="13.2" x14ac:dyDescent="0.25"/>
  <cols>
    <col min="3" max="3" width="29" customWidth="1"/>
    <col min="4" max="4" width="11.42578125" customWidth="1"/>
    <col min="5" max="5" width="10.85546875" hidden="1" customWidth="1"/>
    <col min="6" max="12" width="11" hidden="1" customWidth="1"/>
    <col min="13" max="15" width="11.42578125" hidden="1" customWidth="1"/>
    <col min="16" max="16" width="11.42578125" style="293" hidden="1" customWidth="1"/>
    <col min="17" max="18" width="11.42578125" style="294" hidden="1" customWidth="1"/>
    <col min="19" max="19" width="11.42578125" hidden="1" customWidth="1"/>
    <col min="20" max="20" width="11.42578125" style="137" hidden="1" customWidth="1"/>
    <col min="21" max="21" width="11.42578125" hidden="1" customWidth="1"/>
    <col min="22" max="25" width="0" hidden="1" customWidth="1"/>
    <col min="26" max="26" width="11" style="295" customWidth="1"/>
    <col min="27" max="27" width="10.85546875" customWidth="1"/>
    <col min="28" max="28" width="10.42578125" customWidth="1"/>
    <col min="29" max="29" width="10.7109375" customWidth="1"/>
    <col min="30" max="30" width="11.28515625" customWidth="1"/>
    <col min="31" max="31" width="10.7109375" customWidth="1"/>
    <col min="32" max="32" width="10.85546875" customWidth="1"/>
  </cols>
  <sheetData>
    <row r="1" spans="1:32" s="207" customFormat="1" ht="18" customHeight="1" x14ac:dyDescent="0.2">
      <c r="A1" s="308" t="s">
        <v>125</v>
      </c>
      <c r="B1" s="309"/>
      <c r="C1" s="309"/>
      <c r="D1" s="309"/>
      <c r="E1" s="309"/>
      <c r="F1" s="309"/>
      <c r="G1" s="309"/>
      <c r="H1" s="309"/>
      <c r="I1" s="309"/>
      <c r="J1" s="309"/>
      <c r="K1" s="309"/>
      <c r="L1" s="309"/>
      <c r="M1" s="309"/>
      <c r="N1" s="309"/>
      <c r="O1" s="309"/>
      <c r="P1" s="309"/>
      <c r="Q1" s="309"/>
      <c r="R1" s="309"/>
      <c r="S1" s="309"/>
      <c r="T1" s="309"/>
      <c r="U1" s="309"/>
      <c r="V1" s="309"/>
      <c r="W1" s="309"/>
      <c r="X1" s="309"/>
      <c r="Y1" s="309"/>
      <c r="Z1" s="309"/>
      <c r="AA1" s="309"/>
      <c r="AB1" s="309"/>
      <c r="AC1" s="309"/>
      <c r="AD1" s="309"/>
      <c r="AE1" s="309"/>
      <c r="AF1" s="309"/>
    </row>
    <row r="2" spans="1:32" s="207" customFormat="1" ht="12.75" customHeight="1" x14ac:dyDescent="0.2">
      <c r="A2" s="308"/>
      <c r="B2" s="309"/>
      <c r="C2" s="309"/>
      <c r="D2" s="309"/>
      <c r="E2" s="309"/>
      <c r="F2" s="309"/>
      <c r="G2" s="309"/>
      <c r="H2" s="309"/>
      <c r="I2" s="309"/>
      <c r="J2" s="309"/>
      <c r="K2" s="309"/>
      <c r="L2" s="309"/>
      <c r="M2" s="309"/>
      <c r="N2" s="309"/>
      <c r="O2" s="309"/>
      <c r="P2" s="309"/>
      <c r="Q2" s="309"/>
      <c r="R2" s="309"/>
      <c r="S2" s="309"/>
      <c r="T2" s="309"/>
      <c r="U2" s="309"/>
      <c r="V2" s="309"/>
      <c r="W2" s="309"/>
      <c r="X2" s="309"/>
      <c r="Y2" s="309"/>
      <c r="Z2" s="309"/>
      <c r="AA2" s="309"/>
      <c r="AB2" s="309"/>
      <c r="AC2" s="309"/>
      <c r="AD2" s="309"/>
      <c r="AE2" s="309"/>
      <c r="AF2" s="309"/>
    </row>
    <row r="3" spans="1:32" s="207" customFormat="1" ht="15.75" customHeight="1" x14ac:dyDescent="0.3">
      <c r="A3" s="310" t="s">
        <v>126</v>
      </c>
      <c r="B3" s="311"/>
      <c r="C3" s="311"/>
      <c r="D3" s="311"/>
      <c r="E3" s="311"/>
      <c r="F3" s="311"/>
      <c r="G3" s="311"/>
      <c r="H3" s="311"/>
      <c r="I3" s="311"/>
      <c r="J3" s="311"/>
      <c r="K3" s="311"/>
      <c r="L3" s="311"/>
      <c r="M3" s="311"/>
      <c r="N3" s="311"/>
      <c r="O3" s="311"/>
      <c r="P3" s="311"/>
      <c r="Q3" s="311"/>
      <c r="R3" s="311"/>
      <c r="S3" s="311"/>
      <c r="T3" s="311"/>
      <c r="U3" s="311"/>
      <c r="V3" s="311"/>
      <c r="W3" s="311"/>
      <c r="X3" s="311"/>
      <c r="Y3" s="311"/>
      <c r="Z3" s="311"/>
      <c r="AA3" s="311"/>
      <c r="AB3" s="311"/>
      <c r="AC3" s="311"/>
      <c r="AD3" s="311"/>
      <c r="AE3" s="311"/>
      <c r="AF3" s="311"/>
    </row>
    <row r="4" spans="1:32" x14ac:dyDescent="0.25">
      <c r="A4" s="313" t="s">
        <v>127</v>
      </c>
      <c r="B4" s="314"/>
      <c r="C4" s="314"/>
      <c r="D4" s="315"/>
      <c r="E4" s="208">
        <v>36161</v>
      </c>
      <c r="F4" s="208">
        <v>36526</v>
      </c>
      <c r="G4" s="208">
        <v>36892</v>
      </c>
      <c r="H4" s="208">
        <v>37257</v>
      </c>
      <c r="I4" s="209">
        <v>36526</v>
      </c>
      <c r="J4" s="209">
        <v>36892</v>
      </c>
      <c r="K4" s="209">
        <v>37257</v>
      </c>
      <c r="L4" s="208">
        <v>37622</v>
      </c>
      <c r="M4" s="208">
        <v>37987</v>
      </c>
      <c r="N4" s="208">
        <v>38353</v>
      </c>
      <c r="O4" s="208">
        <v>38718</v>
      </c>
      <c r="P4" s="210">
        <v>39083</v>
      </c>
      <c r="Q4" s="211">
        <v>39448</v>
      </c>
      <c r="R4" s="211">
        <v>39814</v>
      </c>
      <c r="S4" s="211">
        <v>40179</v>
      </c>
      <c r="T4" s="211">
        <v>40544</v>
      </c>
      <c r="U4" s="212">
        <v>40909</v>
      </c>
      <c r="V4" s="208">
        <v>41275</v>
      </c>
      <c r="W4" s="213">
        <v>41640</v>
      </c>
      <c r="X4" s="213">
        <v>42005</v>
      </c>
      <c r="Y4" s="208">
        <v>42370</v>
      </c>
      <c r="Z4" s="214">
        <v>42736</v>
      </c>
      <c r="AA4" s="214">
        <v>43101</v>
      </c>
      <c r="AB4" s="215">
        <v>43466</v>
      </c>
      <c r="AC4" s="215">
        <v>43850</v>
      </c>
      <c r="AD4" s="215">
        <v>44216</v>
      </c>
      <c r="AE4" s="215">
        <v>44581</v>
      </c>
      <c r="AF4" s="216">
        <v>44946</v>
      </c>
    </row>
    <row r="5" spans="1:32" x14ac:dyDescent="0.25">
      <c r="A5" s="316" t="s">
        <v>128</v>
      </c>
      <c r="B5" s="317"/>
      <c r="C5" s="317"/>
      <c r="D5" s="318"/>
      <c r="E5" s="217">
        <v>36342</v>
      </c>
      <c r="F5" s="217">
        <v>36708</v>
      </c>
      <c r="G5" s="217">
        <v>37073</v>
      </c>
      <c r="H5" s="217">
        <v>37438</v>
      </c>
      <c r="I5" s="218">
        <v>36708</v>
      </c>
      <c r="J5" s="218">
        <v>37073</v>
      </c>
      <c r="K5" s="218">
        <v>37438</v>
      </c>
      <c r="L5" s="217">
        <v>37803</v>
      </c>
      <c r="M5" s="217">
        <v>38169</v>
      </c>
      <c r="N5" s="217">
        <v>38534</v>
      </c>
      <c r="O5" s="217">
        <v>38899</v>
      </c>
      <c r="P5" s="219">
        <v>39264</v>
      </c>
      <c r="Q5" s="220">
        <v>39630</v>
      </c>
      <c r="R5" s="220">
        <v>39995</v>
      </c>
      <c r="S5" s="220">
        <v>40360</v>
      </c>
      <c r="T5" s="220">
        <v>40725</v>
      </c>
      <c r="U5" s="221">
        <v>41091</v>
      </c>
      <c r="V5" s="218">
        <v>41456</v>
      </c>
      <c r="W5" s="222">
        <v>41821</v>
      </c>
      <c r="X5" s="222">
        <v>42186</v>
      </c>
      <c r="Y5" s="217">
        <v>42552</v>
      </c>
      <c r="Z5" s="223">
        <v>42917</v>
      </c>
      <c r="AA5" s="223">
        <v>43282</v>
      </c>
      <c r="AB5" s="223">
        <v>43647</v>
      </c>
      <c r="AC5" s="223">
        <v>44013</v>
      </c>
      <c r="AD5" s="223">
        <v>44378</v>
      </c>
      <c r="AE5" s="217">
        <v>44743</v>
      </c>
      <c r="AF5" s="296">
        <v>45108</v>
      </c>
    </row>
    <row r="6" spans="1:32" x14ac:dyDescent="0.25">
      <c r="A6" s="306" t="s">
        <v>129</v>
      </c>
      <c r="B6" s="307"/>
      <c r="C6" s="307"/>
      <c r="D6" s="307"/>
      <c r="E6" s="305"/>
      <c r="F6" s="224">
        <v>2001</v>
      </c>
      <c r="G6" s="224">
        <v>2002</v>
      </c>
      <c r="H6" s="224">
        <v>2003</v>
      </c>
      <c r="I6" s="225">
        <v>2001</v>
      </c>
      <c r="J6" s="225">
        <v>2002</v>
      </c>
      <c r="K6" s="225">
        <v>2003</v>
      </c>
      <c r="L6" s="224">
        <v>2004</v>
      </c>
      <c r="M6" s="224">
        <v>2005</v>
      </c>
      <c r="N6" s="224">
        <v>2006</v>
      </c>
      <c r="O6" s="224">
        <v>2007</v>
      </c>
      <c r="P6" s="226">
        <v>2008</v>
      </c>
      <c r="Q6" s="227">
        <v>2009</v>
      </c>
      <c r="R6" s="227">
        <v>2010</v>
      </c>
      <c r="S6" s="227">
        <v>2011</v>
      </c>
      <c r="T6" s="227">
        <v>2012</v>
      </c>
      <c r="U6" s="228">
        <v>2013</v>
      </c>
      <c r="V6" s="229">
        <v>2014</v>
      </c>
      <c r="W6" s="227">
        <v>2015</v>
      </c>
      <c r="X6" s="230">
        <v>2016</v>
      </c>
      <c r="Y6" s="227">
        <v>2017</v>
      </c>
      <c r="Z6" s="227">
        <v>2018</v>
      </c>
      <c r="AA6" s="227">
        <v>2019</v>
      </c>
      <c r="AB6" s="227">
        <v>2020</v>
      </c>
      <c r="AC6" s="227">
        <v>2021</v>
      </c>
      <c r="AD6" s="227">
        <v>2022</v>
      </c>
      <c r="AE6" s="227">
        <v>2023</v>
      </c>
      <c r="AF6" s="205">
        <v>2024</v>
      </c>
    </row>
    <row r="7" spans="1:32" ht="10.199999999999999" x14ac:dyDescent="0.2">
      <c r="A7" s="304"/>
      <c r="B7" s="312"/>
      <c r="C7" s="312"/>
      <c r="D7" s="312"/>
      <c r="E7" s="312"/>
      <c r="F7" s="312"/>
      <c r="G7" s="312"/>
      <c r="H7" s="312"/>
      <c r="I7" s="312"/>
      <c r="J7" s="312"/>
      <c r="K7" s="312"/>
      <c r="L7" s="312"/>
      <c r="M7" s="312"/>
      <c r="N7" s="312"/>
      <c r="O7" s="312"/>
      <c r="P7" s="312"/>
      <c r="Q7" s="312"/>
      <c r="R7" s="312"/>
      <c r="S7" s="312"/>
      <c r="T7" s="312"/>
      <c r="U7" s="312"/>
      <c r="V7" s="312"/>
      <c r="W7" s="312"/>
      <c r="X7" s="312"/>
      <c r="Y7" s="312"/>
      <c r="Z7" s="312"/>
      <c r="AA7" s="312"/>
      <c r="AB7" s="312"/>
      <c r="AC7" s="312"/>
      <c r="AD7" s="312"/>
      <c r="AE7" s="312"/>
      <c r="AF7" s="312"/>
    </row>
    <row r="8" spans="1:32" x14ac:dyDescent="0.25">
      <c r="A8" s="306" t="s">
        <v>158</v>
      </c>
      <c r="B8" s="307"/>
      <c r="C8" s="307"/>
      <c r="D8" s="307"/>
      <c r="E8" s="305"/>
      <c r="F8" s="231">
        <v>110</v>
      </c>
      <c r="G8" s="231">
        <v>112</v>
      </c>
      <c r="H8" s="231">
        <v>114</v>
      </c>
      <c r="I8" s="232">
        <v>110</v>
      </c>
      <c r="J8" s="232">
        <v>112</v>
      </c>
      <c r="K8" s="232">
        <v>114</v>
      </c>
      <c r="L8" s="231">
        <v>118</v>
      </c>
      <c r="M8" s="231">
        <v>122</v>
      </c>
      <c r="N8" s="231">
        <v>139</v>
      </c>
      <c r="O8" s="231">
        <v>146</v>
      </c>
      <c r="P8" s="233">
        <v>156</v>
      </c>
      <c r="Q8" s="234">
        <v>162</v>
      </c>
      <c r="R8" s="234">
        <v>174</v>
      </c>
      <c r="S8" s="234">
        <v>172</v>
      </c>
      <c r="T8" s="234">
        <v>173</v>
      </c>
      <c r="U8" s="232">
        <v>181</v>
      </c>
      <c r="V8" s="232">
        <v>188</v>
      </c>
      <c r="W8" s="232">
        <v>193</v>
      </c>
      <c r="X8" s="232">
        <v>197</v>
      </c>
      <c r="Y8" s="232">
        <v>199</v>
      </c>
      <c r="Z8" s="235">
        <v>200</v>
      </c>
      <c r="AA8" s="232">
        <f>[1]Calculation!F13</f>
        <v>206</v>
      </c>
      <c r="AB8" s="232">
        <f>[1]Calculation!F14</f>
        <v>215</v>
      </c>
      <c r="AC8" s="232">
        <f>[1]Calculation!F15</f>
        <v>224</v>
      </c>
      <c r="AD8" s="232">
        <f>[1]Calculation!F16</f>
        <v>226</v>
      </c>
      <c r="AE8" s="236">
        <v>248</v>
      </c>
      <c r="AF8" s="237">
        <v>286</v>
      </c>
    </row>
    <row r="9" spans="1:32" ht="10.199999999999999" x14ac:dyDescent="0.2">
      <c r="A9" s="304"/>
      <c r="B9" s="312"/>
      <c r="C9" s="312"/>
      <c r="D9" s="312"/>
      <c r="E9" s="312"/>
      <c r="F9" s="312"/>
      <c r="G9" s="312"/>
      <c r="H9" s="312"/>
      <c r="I9" s="312"/>
      <c r="J9" s="312"/>
      <c r="K9" s="312"/>
      <c r="L9" s="312"/>
      <c r="M9" s="312"/>
      <c r="N9" s="312"/>
      <c r="O9" s="312"/>
      <c r="P9" s="312"/>
      <c r="Q9" s="312"/>
      <c r="R9" s="312"/>
      <c r="S9" s="312"/>
      <c r="T9" s="312"/>
      <c r="U9" s="312"/>
      <c r="V9" s="312"/>
      <c r="W9" s="312"/>
      <c r="X9" s="312"/>
      <c r="Y9" s="312"/>
      <c r="Z9" s="312"/>
      <c r="AA9" s="312"/>
      <c r="AB9" s="312"/>
      <c r="AC9" s="312"/>
      <c r="AD9" s="312"/>
      <c r="AE9" s="312"/>
      <c r="AF9" s="312"/>
    </row>
    <row r="10" spans="1:32" x14ac:dyDescent="0.25">
      <c r="A10" s="306" t="s">
        <v>130</v>
      </c>
      <c r="B10" s="307"/>
      <c r="C10" s="307"/>
      <c r="D10" s="305"/>
      <c r="E10" s="238">
        <v>115.1</v>
      </c>
      <c r="F10" s="238">
        <v>117.6</v>
      </c>
      <c r="G10" s="238">
        <v>120.9</v>
      </c>
      <c r="H10" s="238">
        <v>125.1</v>
      </c>
      <c r="I10" s="239">
        <v>117.6</v>
      </c>
      <c r="J10" s="239">
        <v>120.9</v>
      </c>
      <c r="K10" s="239">
        <v>125.1</v>
      </c>
      <c r="L10" s="238">
        <v>128.69999999999999</v>
      </c>
      <c r="M10" s="238">
        <v>132</v>
      </c>
      <c r="N10" s="238">
        <v>143.69999999999999</v>
      </c>
      <c r="O10" s="238">
        <v>151.6</v>
      </c>
      <c r="P10" s="240">
        <v>162</v>
      </c>
      <c r="Q10" s="241">
        <v>169.4</v>
      </c>
      <c r="R10" s="241">
        <v>180.4</v>
      </c>
      <c r="S10" s="241">
        <v>180.1</v>
      </c>
      <c r="T10" s="241">
        <v>183.5</v>
      </c>
      <c r="U10" s="239">
        <v>185.7</v>
      </c>
      <c r="V10" s="239">
        <v>194.6</v>
      </c>
      <c r="W10" s="239">
        <v>201.2</v>
      </c>
      <c r="X10" s="239">
        <v>204.9</v>
      </c>
      <c r="Y10" s="239">
        <v>206.2</v>
      </c>
      <c r="Z10" s="242">
        <v>207.3</v>
      </c>
      <c r="AA10" s="239">
        <f>[1]Calculation!C13</f>
        <v>213.6</v>
      </c>
      <c r="AB10" s="239">
        <f>[1]Calculation!C14</f>
        <v>222.9</v>
      </c>
      <c r="AC10" s="239">
        <f>[1]Calculation!C15</f>
        <v>232.2</v>
      </c>
      <c r="AD10" s="239">
        <f>[1]Calculation!C16</f>
        <v>234.6</v>
      </c>
      <c r="AE10" s="239">
        <v>257.5</v>
      </c>
      <c r="AF10" s="243">
        <v>297.10000000000002</v>
      </c>
    </row>
    <row r="11" spans="1:32" x14ac:dyDescent="0.25">
      <c r="A11" s="320" t="s">
        <v>131</v>
      </c>
      <c r="B11" s="307"/>
      <c r="C11" s="307"/>
      <c r="D11" s="307"/>
      <c r="E11" s="305"/>
      <c r="F11" s="244">
        <f>ROUND(F10/E10,3)</f>
        <v>1.022</v>
      </c>
      <c r="G11" s="244">
        <f>ROUND(G10/F10,3)</f>
        <v>1.028</v>
      </c>
      <c r="H11" s="244">
        <f>ROUND(H10/G10,3)</f>
        <v>1.0349999999999999</v>
      </c>
      <c r="I11" s="239">
        <f>ROUND(I10/H10,4)</f>
        <v>0.94</v>
      </c>
      <c r="J11" s="239">
        <f>ROUND(J10/I10,3)</f>
        <v>1.028</v>
      </c>
      <c r="K11" s="239">
        <f>ROUND(K10/J10,3)</f>
        <v>1.0349999999999999</v>
      </c>
      <c r="L11" s="244">
        <f>ROUND(L10/H10,3)</f>
        <v>1.0289999999999999</v>
      </c>
      <c r="M11" s="244">
        <f t="shared" ref="M11:R11" si="0">ROUND(M10/L10,3)</f>
        <v>1.026</v>
      </c>
      <c r="N11" s="244">
        <f t="shared" si="0"/>
        <v>1.089</v>
      </c>
      <c r="O11" s="244">
        <f t="shared" si="0"/>
        <v>1.0549999999999999</v>
      </c>
      <c r="P11" s="245">
        <f t="shared" si="0"/>
        <v>1.069</v>
      </c>
      <c r="Q11" s="246">
        <f t="shared" si="0"/>
        <v>1.046</v>
      </c>
      <c r="R11" s="246">
        <f t="shared" si="0"/>
        <v>1.0649999999999999</v>
      </c>
      <c r="S11" s="239">
        <f t="shared" ref="S11:Y11" si="1">ROUND(S10/R10,4)</f>
        <v>0.99829999999999997</v>
      </c>
      <c r="T11" s="247">
        <f t="shared" si="1"/>
        <v>1.0188999999999999</v>
      </c>
      <c r="U11" s="247">
        <f t="shared" si="1"/>
        <v>1.012</v>
      </c>
      <c r="V11" s="247">
        <f t="shared" si="1"/>
        <v>1.0479000000000001</v>
      </c>
      <c r="W11" s="239">
        <f t="shared" si="1"/>
        <v>1.0339</v>
      </c>
      <c r="X11" s="239">
        <f t="shared" si="1"/>
        <v>1.0184</v>
      </c>
      <c r="Y11" s="239">
        <f t="shared" si="1"/>
        <v>1.0063</v>
      </c>
      <c r="Z11" s="242">
        <v>1.0053000000000001</v>
      </c>
      <c r="AA11" s="248">
        <f>[1]Calculation!G13</f>
        <v>1.0304</v>
      </c>
      <c r="AB11" s="239">
        <f>[1]Calculation!G14</f>
        <v>1.0435000000000001</v>
      </c>
      <c r="AC11" s="239">
        <f>[1]Calculation!G15</f>
        <v>1.0417000000000001</v>
      </c>
      <c r="AD11" s="239">
        <f>[1]Calculation!G16</f>
        <v>1.0103</v>
      </c>
      <c r="AE11" s="239">
        <f>[1]Calculation!G17</f>
        <v>1.0975999999999999</v>
      </c>
      <c r="AF11" s="243">
        <f>[1]Calculation!G18</f>
        <v>1.1537999999999999</v>
      </c>
    </row>
    <row r="12" spans="1:32" x14ac:dyDescent="0.25">
      <c r="A12" s="320" t="s">
        <v>132</v>
      </c>
      <c r="B12" s="307"/>
      <c r="C12" s="307"/>
      <c r="D12" s="307"/>
      <c r="E12" s="307"/>
      <c r="F12" s="307"/>
      <c r="G12" s="307"/>
      <c r="H12" s="307"/>
      <c r="I12" s="305"/>
      <c r="J12" s="239">
        <f t="shared" ref="J12:Z12" si="2">ROUND(J10/$F10,3)</f>
        <v>1.028</v>
      </c>
      <c r="K12" s="239">
        <f t="shared" si="2"/>
        <v>1.0640000000000001</v>
      </c>
      <c r="L12" s="244">
        <f t="shared" si="2"/>
        <v>1.0940000000000001</v>
      </c>
      <c r="M12" s="244">
        <f t="shared" si="2"/>
        <v>1.1220000000000001</v>
      </c>
      <c r="N12" s="244">
        <f t="shared" si="2"/>
        <v>1.222</v>
      </c>
      <c r="O12" s="244">
        <f t="shared" si="2"/>
        <v>1.2889999999999999</v>
      </c>
      <c r="P12" s="245">
        <f t="shared" si="2"/>
        <v>1.3779999999999999</v>
      </c>
      <c r="Q12" s="246">
        <f t="shared" si="2"/>
        <v>1.44</v>
      </c>
      <c r="R12" s="246">
        <f t="shared" si="2"/>
        <v>1.534</v>
      </c>
      <c r="S12" s="249">
        <f t="shared" si="2"/>
        <v>1.5309999999999999</v>
      </c>
      <c r="T12" s="250">
        <f t="shared" si="2"/>
        <v>1.56</v>
      </c>
      <c r="U12" s="250">
        <f t="shared" si="2"/>
        <v>1.579</v>
      </c>
      <c r="V12" s="250">
        <f t="shared" si="2"/>
        <v>1.655</v>
      </c>
      <c r="W12" s="251">
        <f t="shared" si="2"/>
        <v>1.7110000000000001</v>
      </c>
      <c r="X12" s="251">
        <f t="shared" si="2"/>
        <v>1.742</v>
      </c>
      <c r="Y12" s="251">
        <f t="shared" si="2"/>
        <v>1.7529999999999999</v>
      </c>
      <c r="Z12" s="252">
        <f t="shared" si="2"/>
        <v>1.7629999999999999</v>
      </c>
      <c r="AA12" s="252">
        <f>[1]Calculation!H13</f>
        <v>1.8163</v>
      </c>
      <c r="AB12" s="252">
        <f>[1]Calculation!H14</f>
        <v>1.8954</v>
      </c>
      <c r="AC12" s="252">
        <f>[1]Calculation!H15</f>
        <v>1.9744999999999999</v>
      </c>
      <c r="AD12" s="252">
        <f>[1]Calculation!H16</f>
        <v>1.9948999999999999</v>
      </c>
      <c r="AE12" s="239">
        <f>[1]Calculation!H17</f>
        <v>2.1896</v>
      </c>
      <c r="AF12" s="243">
        <f>[1]Calculation!H18</f>
        <v>2.5264000000000002</v>
      </c>
    </row>
    <row r="13" spans="1:32" ht="10.199999999999999" x14ac:dyDescent="0.2">
      <c r="A13" s="321"/>
      <c r="B13" s="322"/>
      <c r="C13" s="322"/>
      <c r="D13" s="322"/>
      <c r="E13" s="322"/>
      <c r="F13" s="322"/>
      <c r="G13" s="322"/>
      <c r="H13" s="322"/>
      <c r="I13" s="322"/>
      <c r="J13" s="322"/>
      <c r="K13" s="322"/>
      <c r="L13" s="322"/>
      <c r="M13" s="322"/>
      <c r="N13" s="322"/>
      <c r="O13" s="322"/>
      <c r="P13" s="322"/>
      <c r="Q13" s="322"/>
      <c r="R13" s="322"/>
      <c r="S13" s="322"/>
      <c r="T13" s="322"/>
      <c r="U13" s="322"/>
      <c r="V13" s="322"/>
      <c r="W13" s="322"/>
      <c r="X13" s="322"/>
      <c r="Y13" s="322"/>
      <c r="Z13" s="322"/>
      <c r="AA13" s="322"/>
      <c r="AB13" s="322"/>
      <c r="AC13" s="322"/>
      <c r="AD13" s="322"/>
      <c r="AE13" s="322"/>
      <c r="AF13" s="322"/>
    </row>
    <row r="14" spans="1:32" s="207" customFormat="1" ht="10.199999999999999" x14ac:dyDescent="0.2">
      <c r="A14" s="323" t="s">
        <v>159</v>
      </c>
      <c r="B14" s="324"/>
      <c r="C14" s="324"/>
      <c r="D14" s="324"/>
      <c r="E14" s="324"/>
      <c r="F14" s="324"/>
      <c r="G14" s="324"/>
      <c r="H14" s="324"/>
      <c r="I14" s="324"/>
      <c r="J14" s="324"/>
      <c r="K14" s="324"/>
      <c r="L14" s="324"/>
      <c r="M14" s="324"/>
      <c r="N14" s="324"/>
      <c r="O14" s="324"/>
      <c r="P14" s="324"/>
      <c r="Q14" s="324"/>
      <c r="R14" s="324"/>
      <c r="S14" s="324"/>
      <c r="T14" s="324"/>
      <c r="U14" s="324"/>
      <c r="V14" s="324"/>
      <c r="W14" s="324"/>
      <c r="X14" s="324"/>
      <c r="Y14" s="324"/>
      <c r="Z14" s="324"/>
      <c r="AA14" s="324"/>
      <c r="AB14" s="324"/>
      <c r="AC14" s="324"/>
    </row>
    <row r="15" spans="1:32" x14ac:dyDescent="0.25">
      <c r="A15" s="304" t="s">
        <v>133</v>
      </c>
      <c r="B15" s="319"/>
      <c r="C15" s="306" t="s">
        <v>134</v>
      </c>
      <c r="D15" s="307"/>
      <c r="E15" s="305"/>
      <c r="F15" s="238">
        <v>90</v>
      </c>
      <c r="G15" s="238">
        <v>89.9</v>
      </c>
      <c r="H15" s="238">
        <v>89.6</v>
      </c>
      <c r="I15" s="253">
        <v>90</v>
      </c>
      <c r="J15" s="239">
        <v>89.9</v>
      </c>
      <c r="K15" s="239">
        <v>89.6</v>
      </c>
      <c r="L15" s="238">
        <v>89.9</v>
      </c>
      <c r="M15" s="238">
        <v>89.7</v>
      </c>
      <c r="N15" s="238">
        <v>91</v>
      </c>
      <c r="O15" s="238">
        <v>91</v>
      </c>
      <c r="P15" s="240">
        <v>93.2</v>
      </c>
      <c r="Q15" s="241">
        <v>92.4</v>
      </c>
      <c r="R15" s="241">
        <v>92.6</v>
      </c>
      <c r="S15" s="254">
        <v>92.2</v>
      </c>
      <c r="T15" s="255">
        <v>92</v>
      </c>
      <c r="U15" s="238">
        <v>92.1</v>
      </c>
      <c r="V15" s="238">
        <v>93</v>
      </c>
      <c r="W15" s="256">
        <v>92.8</v>
      </c>
      <c r="X15" s="256">
        <v>93.4</v>
      </c>
      <c r="Y15" s="256">
        <v>95.6</v>
      </c>
      <c r="Z15" s="257">
        <v>93.6</v>
      </c>
      <c r="AA15" s="257">
        <v>92.9</v>
      </c>
      <c r="AB15" s="257">
        <v>92.8</v>
      </c>
      <c r="AC15" s="257">
        <v>92.8</v>
      </c>
      <c r="AD15" s="257">
        <v>92</v>
      </c>
      <c r="AE15" s="257">
        <v>91.6</v>
      </c>
      <c r="AF15" s="258">
        <v>91.7</v>
      </c>
    </row>
    <row r="16" spans="1:32" x14ac:dyDescent="0.25">
      <c r="A16" s="302">
        <v>222</v>
      </c>
      <c r="B16" s="303"/>
      <c r="C16" s="306" t="s">
        <v>135</v>
      </c>
      <c r="D16" s="307"/>
      <c r="E16" s="305"/>
      <c r="F16" s="238">
        <v>90.5</v>
      </c>
      <c r="G16" s="238">
        <v>90.1</v>
      </c>
      <c r="H16" s="238">
        <v>89.9</v>
      </c>
      <c r="I16" s="253">
        <v>90.5</v>
      </c>
      <c r="J16" s="239">
        <v>90.1</v>
      </c>
      <c r="K16" s="239">
        <v>89.9</v>
      </c>
      <c r="L16" s="238">
        <v>89.8</v>
      </c>
      <c r="M16" s="238">
        <v>89.4</v>
      </c>
      <c r="N16" s="238">
        <v>90.7</v>
      </c>
      <c r="O16" s="238">
        <v>91.1</v>
      </c>
      <c r="P16" s="240">
        <v>93.4</v>
      </c>
      <c r="Q16" s="241">
        <v>92.4</v>
      </c>
      <c r="R16" s="241">
        <v>92.8</v>
      </c>
      <c r="S16" s="238">
        <v>92.3</v>
      </c>
      <c r="T16" s="259">
        <v>91.8</v>
      </c>
      <c r="U16" s="238">
        <v>92</v>
      </c>
      <c r="V16" s="238">
        <v>93.9</v>
      </c>
      <c r="W16" s="256">
        <v>93.6</v>
      </c>
      <c r="X16" s="256">
        <v>94.1</v>
      </c>
      <c r="Y16" s="256">
        <v>96.2</v>
      </c>
      <c r="Z16" s="257">
        <v>93.9</v>
      </c>
      <c r="AA16" s="257">
        <v>93.7</v>
      </c>
      <c r="AB16" s="257">
        <v>93.3</v>
      </c>
      <c r="AC16" s="257">
        <v>93.6</v>
      </c>
      <c r="AD16" s="257">
        <v>92.6</v>
      </c>
      <c r="AE16" s="257">
        <v>92.7</v>
      </c>
      <c r="AF16" s="258">
        <v>92.6</v>
      </c>
    </row>
    <row r="17" spans="1:32" x14ac:dyDescent="0.25">
      <c r="A17" s="302">
        <v>223</v>
      </c>
      <c r="B17" s="303"/>
      <c r="C17" s="306" t="s">
        <v>136</v>
      </c>
      <c r="D17" s="307"/>
      <c r="E17" s="305"/>
      <c r="F17" s="238">
        <v>90.9</v>
      </c>
      <c r="G17" s="238">
        <v>90.6</v>
      </c>
      <c r="H17" s="238">
        <v>90.2</v>
      </c>
      <c r="I17" s="253">
        <v>90.9</v>
      </c>
      <c r="J17" s="239">
        <v>90.6</v>
      </c>
      <c r="K17" s="239">
        <v>90.2</v>
      </c>
      <c r="L17" s="238">
        <v>91.8</v>
      </c>
      <c r="M17" s="238">
        <v>91.3</v>
      </c>
      <c r="N17" s="238">
        <v>92.8</v>
      </c>
      <c r="O17" s="238">
        <v>93.3</v>
      </c>
      <c r="P17" s="240">
        <v>93.6</v>
      </c>
      <c r="Q17" s="241">
        <v>94</v>
      </c>
      <c r="R17" s="241">
        <v>94.5</v>
      </c>
      <c r="S17" s="238">
        <v>93.7</v>
      </c>
      <c r="T17" s="259">
        <v>93.6</v>
      </c>
      <c r="U17" s="260">
        <v>94.2</v>
      </c>
      <c r="V17" s="260">
        <v>93.8</v>
      </c>
      <c r="W17" s="256">
        <v>93.5</v>
      </c>
      <c r="X17" s="256">
        <v>94.3</v>
      </c>
      <c r="Y17" s="256">
        <v>95.6</v>
      </c>
      <c r="Z17" s="257">
        <v>93.3</v>
      </c>
      <c r="AA17" s="257">
        <v>93.2</v>
      </c>
      <c r="AB17" s="257">
        <v>92.8</v>
      </c>
      <c r="AC17" s="257">
        <v>93.3</v>
      </c>
      <c r="AD17" s="257">
        <v>93.4</v>
      </c>
      <c r="AE17" s="257">
        <v>93</v>
      </c>
      <c r="AF17" s="258">
        <v>92.9</v>
      </c>
    </row>
    <row r="18" spans="1:32" x14ac:dyDescent="0.25">
      <c r="A18" s="302" t="s">
        <v>137</v>
      </c>
      <c r="B18" s="303"/>
      <c r="C18" s="306" t="s">
        <v>138</v>
      </c>
      <c r="D18" s="307"/>
      <c r="E18" s="305"/>
      <c r="F18" s="238">
        <v>85.5</v>
      </c>
      <c r="G18" s="238">
        <v>84.9</v>
      </c>
      <c r="H18" s="238">
        <v>84</v>
      </c>
      <c r="I18" s="253">
        <v>85.5</v>
      </c>
      <c r="J18" s="239">
        <v>84.9</v>
      </c>
      <c r="K18" s="253">
        <v>84</v>
      </c>
      <c r="L18" s="238">
        <v>83.4</v>
      </c>
      <c r="M18" s="238">
        <v>83.1</v>
      </c>
      <c r="N18" s="238">
        <v>84.3</v>
      </c>
      <c r="O18" s="238">
        <v>84.9</v>
      </c>
      <c r="P18" s="240">
        <v>89.3</v>
      </c>
      <c r="Q18" s="241">
        <v>88.4</v>
      </c>
      <c r="R18" s="241">
        <v>88.3</v>
      </c>
      <c r="S18" s="238">
        <v>87.5</v>
      </c>
      <c r="T18" s="259">
        <v>86.7</v>
      </c>
      <c r="U18" s="238">
        <v>86.9</v>
      </c>
      <c r="V18" s="238">
        <v>91.8</v>
      </c>
      <c r="W18" s="256">
        <v>91.6</v>
      </c>
      <c r="X18" s="256">
        <v>92.1</v>
      </c>
      <c r="Y18" s="256">
        <v>94.2</v>
      </c>
      <c r="Z18" s="257">
        <v>92</v>
      </c>
      <c r="AA18" s="257">
        <v>91.5</v>
      </c>
      <c r="AB18" s="257">
        <v>90.5</v>
      </c>
      <c r="AC18" s="257">
        <v>90</v>
      </c>
      <c r="AD18" s="257">
        <v>90.5</v>
      </c>
      <c r="AE18" s="257">
        <v>90</v>
      </c>
      <c r="AF18" s="258">
        <v>89.6</v>
      </c>
    </row>
    <row r="19" spans="1:32" x14ac:dyDescent="0.25">
      <c r="A19" s="302">
        <v>226</v>
      </c>
      <c r="B19" s="303"/>
      <c r="C19" s="306" t="s">
        <v>139</v>
      </c>
      <c r="D19" s="307"/>
      <c r="E19" s="305"/>
      <c r="F19" s="238">
        <v>79.8</v>
      </c>
      <c r="G19" s="238">
        <v>79.5</v>
      </c>
      <c r="H19" s="238">
        <v>78.7</v>
      </c>
      <c r="I19" s="253">
        <v>79.8</v>
      </c>
      <c r="J19" s="239">
        <v>79.5</v>
      </c>
      <c r="K19" s="239">
        <v>78.7</v>
      </c>
      <c r="L19" s="238">
        <v>78.099999999999994</v>
      </c>
      <c r="M19" s="238">
        <v>78</v>
      </c>
      <c r="N19" s="238">
        <v>78.900000000000006</v>
      </c>
      <c r="O19" s="238">
        <v>78.7</v>
      </c>
      <c r="P19" s="240">
        <v>87</v>
      </c>
      <c r="Q19" s="241">
        <v>86</v>
      </c>
      <c r="R19" s="241">
        <v>85.6</v>
      </c>
      <c r="S19" s="238">
        <v>83.5</v>
      </c>
      <c r="T19" s="259">
        <v>83.1</v>
      </c>
      <c r="U19" s="238">
        <v>83</v>
      </c>
      <c r="V19" s="238">
        <v>91.6</v>
      </c>
      <c r="W19" s="256">
        <v>91.5</v>
      </c>
      <c r="X19" s="256">
        <v>92.2</v>
      </c>
      <c r="Y19" s="256">
        <v>93.5</v>
      </c>
      <c r="Z19" s="257">
        <v>92.7</v>
      </c>
      <c r="AA19" s="257">
        <v>92.2</v>
      </c>
      <c r="AB19" s="257">
        <v>91.2</v>
      </c>
      <c r="AC19" s="257">
        <v>90.7</v>
      </c>
      <c r="AD19" s="257">
        <v>89.3</v>
      </c>
      <c r="AE19" s="257">
        <v>88.9</v>
      </c>
      <c r="AF19" s="258">
        <v>88.4</v>
      </c>
    </row>
    <row r="20" spans="1:32" x14ac:dyDescent="0.25">
      <c r="A20" s="302">
        <v>227</v>
      </c>
      <c r="B20" s="303"/>
      <c r="C20" s="306" t="s">
        <v>140</v>
      </c>
      <c r="D20" s="307"/>
      <c r="E20" s="305"/>
      <c r="F20" s="238">
        <v>80.5</v>
      </c>
      <c r="G20" s="238">
        <v>79.8</v>
      </c>
      <c r="H20" s="238">
        <v>79</v>
      </c>
      <c r="I20" s="253">
        <v>80.5</v>
      </c>
      <c r="J20" s="239">
        <v>79.8</v>
      </c>
      <c r="K20" s="253">
        <v>79</v>
      </c>
      <c r="L20" s="238">
        <v>78.7</v>
      </c>
      <c r="M20" s="238">
        <v>78.3</v>
      </c>
      <c r="N20" s="238">
        <v>79.400000000000006</v>
      </c>
      <c r="O20" s="238">
        <v>79.3</v>
      </c>
      <c r="P20" s="240">
        <v>89.2</v>
      </c>
      <c r="Q20" s="241">
        <v>88.3</v>
      </c>
      <c r="R20" s="241">
        <v>87.9</v>
      </c>
      <c r="S20" s="238">
        <v>85.9</v>
      </c>
      <c r="T20" s="259">
        <v>85.1</v>
      </c>
      <c r="U20" s="238">
        <v>85.1</v>
      </c>
      <c r="V20" s="238">
        <v>91.1</v>
      </c>
      <c r="W20" s="256">
        <v>90.9</v>
      </c>
      <c r="X20" s="256">
        <v>91.4</v>
      </c>
      <c r="Y20" s="256">
        <v>93.6</v>
      </c>
      <c r="Z20" s="257">
        <v>91.3</v>
      </c>
      <c r="AA20" s="257">
        <v>91</v>
      </c>
      <c r="AB20" s="257">
        <v>92.6</v>
      </c>
      <c r="AC20" s="257">
        <v>92.1</v>
      </c>
      <c r="AD20" s="257">
        <v>91.7</v>
      </c>
      <c r="AE20" s="257">
        <v>91</v>
      </c>
      <c r="AF20" s="258">
        <v>90.5</v>
      </c>
    </row>
    <row r="21" spans="1:32" x14ac:dyDescent="0.25">
      <c r="A21" s="302">
        <v>228</v>
      </c>
      <c r="B21" s="303"/>
      <c r="C21" s="306" t="s">
        <v>141</v>
      </c>
      <c r="D21" s="307"/>
      <c r="E21" s="305"/>
      <c r="F21" s="238">
        <v>76.900000000000006</v>
      </c>
      <c r="G21" s="238">
        <v>76.2</v>
      </c>
      <c r="H21" s="238">
        <v>75.5</v>
      </c>
      <c r="I21" s="253">
        <v>76.900000000000006</v>
      </c>
      <c r="J21" s="239">
        <v>76.2</v>
      </c>
      <c r="K21" s="239">
        <v>75.5</v>
      </c>
      <c r="L21" s="238">
        <v>74.8</v>
      </c>
      <c r="M21" s="238">
        <v>74.599999999999994</v>
      </c>
      <c r="N21" s="238">
        <v>75.7</v>
      </c>
      <c r="O21" s="238">
        <v>75.8</v>
      </c>
      <c r="P21" s="240">
        <v>85.6</v>
      </c>
      <c r="Q21" s="241">
        <v>86.2</v>
      </c>
      <c r="R21" s="241">
        <v>86.4</v>
      </c>
      <c r="S21" s="238">
        <v>84.3</v>
      </c>
      <c r="T21" s="259">
        <v>83.5</v>
      </c>
      <c r="U21" s="238">
        <v>83.4</v>
      </c>
      <c r="V21" s="238">
        <v>85.8</v>
      </c>
      <c r="W21" s="256">
        <v>85.5</v>
      </c>
      <c r="X21" s="256">
        <v>85.8</v>
      </c>
      <c r="Y21" s="256">
        <v>85.5</v>
      </c>
      <c r="Z21" s="257">
        <v>84.8</v>
      </c>
      <c r="AA21" s="257">
        <v>85.4</v>
      </c>
      <c r="AB21" s="257">
        <v>84.7</v>
      </c>
      <c r="AC21" s="257">
        <v>86.3</v>
      </c>
      <c r="AD21" s="257">
        <v>89.1</v>
      </c>
      <c r="AE21" s="257">
        <v>88.8</v>
      </c>
      <c r="AF21" s="258">
        <v>88.3</v>
      </c>
    </row>
    <row r="22" spans="1:32" x14ac:dyDescent="0.25">
      <c r="A22" s="302">
        <v>229</v>
      </c>
      <c r="B22" s="303"/>
      <c r="C22" s="306" t="s">
        <v>142</v>
      </c>
      <c r="D22" s="307"/>
      <c r="E22" s="305"/>
      <c r="F22" s="238">
        <v>82.4</v>
      </c>
      <c r="G22" s="238">
        <v>81.7</v>
      </c>
      <c r="H22" s="238">
        <v>81.5</v>
      </c>
      <c r="I22" s="253">
        <v>82.4</v>
      </c>
      <c r="J22" s="239">
        <v>81.7</v>
      </c>
      <c r="K22" s="239">
        <v>81.5</v>
      </c>
      <c r="L22" s="238">
        <v>81.099999999999994</v>
      </c>
      <c r="M22" s="238">
        <v>80.7</v>
      </c>
      <c r="N22" s="238">
        <v>81.5</v>
      </c>
      <c r="O22" s="238">
        <v>82.4</v>
      </c>
      <c r="P22" s="240">
        <v>87</v>
      </c>
      <c r="Q22" s="241">
        <v>86.1</v>
      </c>
      <c r="R22" s="241">
        <v>85.9</v>
      </c>
      <c r="S22" s="238">
        <v>84.3</v>
      </c>
      <c r="T22" s="259">
        <v>83.5</v>
      </c>
      <c r="U22" s="260">
        <v>83.6</v>
      </c>
      <c r="V22" s="260">
        <v>85.6</v>
      </c>
      <c r="W22" s="256">
        <v>85.3</v>
      </c>
      <c r="X22" s="256">
        <v>86</v>
      </c>
      <c r="Y22" s="256">
        <v>86.1</v>
      </c>
      <c r="Z22" s="257">
        <v>85.7</v>
      </c>
      <c r="AA22" s="257">
        <v>86.5</v>
      </c>
      <c r="AB22" s="257">
        <v>85.8</v>
      </c>
      <c r="AC22" s="257">
        <v>87.4</v>
      </c>
      <c r="AD22" s="257">
        <v>88.7</v>
      </c>
      <c r="AE22" s="257">
        <v>88.4</v>
      </c>
      <c r="AF22" s="258">
        <v>87.1</v>
      </c>
    </row>
    <row r="23" spans="1:32" x14ac:dyDescent="0.25">
      <c r="A23" s="302" t="s">
        <v>143</v>
      </c>
      <c r="B23" s="303"/>
      <c r="C23" s="306" t="s">
        <v>144</v>
      </c>
      <c r="D23" s="307"/>
      <c r="E23" s="305"/>
      <c r="F23" s="238">
        <v>84.7</v>
      </c>
      <c r="G23" s="238">
        <v>84.2</v>
      </c>
      <c r="H23" s="238">
        <v>84.4</v>
      </c>
      <c r="I23" s="253">
        <v>84.7</v>
      </c>
      <c r="J23" s="239">
        <v>84.2</v>
      </c>
      <c r="K23" s="239">
        <v>84.4</v>
      </c>
      <c r="L23" s="238">
        <v>83.8</v>
      </c>
      <c r="M23" s="238">
        <v>83.5</v>
      </c>
      <c r="N23" s="238">
        <v>84.5</v>
      </c>
      <c r="O23" s="238">
        <v>85.4</v>
      </c>
      <c r="P23" s="240">
        <v>89.1</v>
      </c>
      <c r="Q23" s="241">
        <v>88.1</v>
      </c>
      <c r="R23" s="241">
        <v>88.4</v>
      </c>
      <c r="S23" s="238">
        <v>86.7</v>
      </c>
      <c r="T23" s="259">
        <v>85.3</v>
      </c>
      <c r="U23" s="238">
        <v>85.3</v>
      </c>
      <c r="V23" s="238">
        <v>86.9</v>
      </c>
      <c r="W23" s="256">
        <v>86.7</v>
      </c>
      <c r="X23" s="256">
        <v>87.1</v>
      </c>
      <c r="Y23" s="256">
        <v>86.1</v>
      </c>
      <c r="Z23" s="257">
        <v>87.3</v>
      </c>
      <c r="AA23" s="257">
        <v>89.5</v>
      </c>
      <c r="AB23" s="257">
        <v>88.9</v>
      </c>
      <c r="AC23" s="257">
        <v>88.1</v>
      </c>
      <c r="AD23" s="257">
        <v>88.8</v>
      </c>
      <c r="AE23" s="257">
        <v>88.7</v>
      </c>
      <c r="AF23" s="258">
        <v>88</v>
      </c>
    </row>
    <row r="24" spans="1:32" x14ac:dyDescent="0.25">
      <c r="A24" s="302" t="s">
        <v>145</v>
      </c>
      <c r="B24" s="303"/>
      <c r="C24" s="306" t="s">
        <v>146</v>
      </c>
      <c r="D24" s="307"/>
      <c r="E24" s="305"/>
      <c r="F24" s="238">
        <v>82.5</v>
      </c>
      <c r="G24" s="238">
        <v>82.6</v>
      </c>
      <c r="H24" s="238">
        <v>81.8</v>
      </c>
      <c r="I24" s="253">
        <v>82.5</v>
      </c>
      <c r="J24" s="239">
        <v>82.6</v>
      </c>
      <c r="K24" s="239">
        <v>81.8</v>
      </c>
      <c r="L24" s="238">
        <v>81.8</v>
      </c>
      <c r="M24" s="238">
        <v>81.7</v>
      </c>
      <c r="N24" s="238">
        <v>84</v>
      </c>
      <c r="O24" s="238">
        <v>84.8</v>
      </c>
      <c r="P24" s="240">
        <v>88.2</v>
      </c>
      <c r="Q24" s="241">
        <v>87.4</v>
      </c>
      <c r="R24" s="241">
        <v>88.7</v>
      </c>
      <c r="S24" s="238">
        <v>87.2</v>
      </c>
      <c r="T24" s="259">
        <v>86.3</v>
      </c>
      <c r="U24" s="238">
        <v>86.5</v>
      </c>
      <c r="V24" s="238">
        <v>87</v>
      </c>
      <c r="W24" s="256">
        <v>86.4</v>
      </c>
      <c r="X24" s="256">
        <v>86.4</v>
      </c>
      <c r="Y24" s="256">
        <v>86.1</v>
      </c>
      <c r="Z24" s="257">
        <v>85.5</v>
      </c>
      <c r="AA24" s="257">
        <v>86.6</v>
      </c>
      <c r="AB24" s="257">
        <v>86.5</v>
      </c>
      <c r="AC24" s="257">
        <v>86.7</v>
      </c>
      <c r="AD24" s="257">
        <v>86.7</v>
      </c>
      <c r="AE24" s="257">
        <v>87.1</v>
      </c>
      <c r="AF24" s="258">
        <v>88.3</v>
      </c>
    </row>
    <row r="25" spans="1:32" x14ac:dyDescent="0.25">
      <c r="A25" s="302">
        <v>236</v>
      </c>
      <c r="B25" s="303"/>
      <c r="C25" s="306" t="s">
        <v>147</v>
      </c>
      <c r="D25" s="307"/>
      <c r="E25" s="305"/>
      <c r="F25" s="238">
        <v>81.5</v>
      </c>
      <c r="G25" s="238">
        <v>82.2</v>
      </c>
      <c r="H25" s="238">
        <v>81.400000000000006</v>
      </c>
      <c r="I25" s="253">
        <v>81.5</v>
      </c>
      <c r="J25" s="239">
        <v>82.2</v>
      </c>
      <c r="K25" s="239">
        <v>81.400000000000006</v>
      </c>
      <c r="L25" s="238">
        <v>80.900000000000006</v>
      </c>
      <c r="M25" s="238">
        <v>80.599999999999994</v>
      </c>
      <c r="N25" s="238">
        <v>83</v>
      </c>
      <c r="O25" s="238">
        <v>84.1</v>
      </c>
      <c r="P25" s="240">
        <v>88.3</v>
      </c>
      <c r="Q25" s="241">
        <v>87.4</v>
      </c>
      <c r="R25" s="241">
        <v>88.1</v>
      </c>
      <c r="S25" s="238">
        <v>86.4</v>
      </c>
      <c r="T25" s="259">
        <v>85.5</v>
      </c>
      <c r="U25" s="238">
        <v>85.8</v>
      </c>
      <c r="V25" s="238">
        <v>86.3</v>
      </c>
      <c r="W25" s="256">
        <v>85.7</v>
      </c>
      <c r="X25" s="256">
        <v>86.1</v>
      </c>
      <c r="Y25" s="256">
        <v>85.9</v>
      </c>
      <c r="Z25" s="257">
        <v>85.8</v>
      </c>
      <c r="AA25" s="257">
        <v>86</v>
      </c>
      <c r="AB25" s="257">
        <v>85.8</v>
      </c>
      <c r="AC25" s="257">
        <v>85.9</v>
      </c>
      <c r="AD25" s="257">
        <v>86.5</v>
      </c>
      <c r="AE25" s="257">
        <v>86.4</v>
      </c>
      <c r="AF25" s="258">
        <v>87.1</v>
      </c>
    </row>
    <row r="26" spans="1:32" x14ac:dyDescent="0.25">
      <c r="A26" s="302">
        <v>237</v>
      </c>
      <c r="B26" s="303"/>
      <c r="C26" s="306" t="s">
        <v>148</v>
      </c>
      <c r="D26" s="307"/>
      <c r="E26" s="305"/>
      <c r="F26" s="238">
        <v>81.099999999999994</v>
      </c>
      <c r="G26" s="238">
        <v>81.599999999999994</v>
      </c>
      <c r="H26" s="238">
        <v>80.900000000000006</v>
      </c>
      <c r="I26" s="253">
        <v>81.099999999999994</v>
      </c>
      <c r="J26" s="239">
        <v>81.599999999999994</v>
      </c>
      <c r="K26" s="239">
        <v>80.900000000000006</v>
      </c>
      <c r="L26" s="238">
        <v>80.900000000000006</v>
      </c>
      <c r="M26" s="238">
        <v>80.8</v>
      </c>
      <c r="N26" s="238">
        <v>83.2</v>
      </c>
      <c r="O26" s="238">
        <v>84</v>
      </c>
      <c r="P26" s="240">
        <v>85.9</v>
      </c>
      <c r="Q26" s="241">
        <v>85.6</v>
      </c>
      <c r="R26" s="241">
        <v>86.2</v>
      </c>
      <c r="S26" s="238">
        <v>84.8</v>
      </c>
      <c r="T26" s="259">
        <v>84.2</v>
      </c>
      <c r="U26" s="238">
        <v>84.3</v>
      </c>
      <c r="V26" s="238">
        <v>84.9</v>
      </c>
      <c r="W26" s="256">
        <v>84.5</v>
      </c>
      <c r="X26" s="256">
        <v>84.5</v>
      </c>
      <c r="Y26" s="256">
        <v>84.4</v>
      </c>
      <c r="Z26" s="257">
        <v>83.1</v>
      </c>
      <c r="AA26" s="257">
        <v>83.1</v>
      </c>
      <c r="AB26" s="257">
        <v>82.7</v>
      </c>
      <c r="AC26" s="257">
        <v>85.4</v>
      </c>
      <c r="AD26" s="257">
        <v>85.3</v>
      </c>
      <c r="AE26" s="257">
        <v>85.3</v>
      </c>
      <c r="AF26" s="258">
        <v>85.9</v>
      </c>
    </row>
    <row r="27" spans="1:32" x14ac:dyDescent="0.25">
      <c r="A27" s="302">
        <v>238</v>
      </c>
      <c r="B27" s="303"/>
      <c r="C27" s="306" t="s">
        <v>149</v>
      </c>
      <c r="D27" s="307"/>
      <c r="E27" s="305"/>
      <c r="F27" s="238">
        <v>84.5</v>
      </c>
      <c r="G27" s="238">
        <v>84</v>
      </c>
      <c r="H27" s="238">
        <v>84.2</v>
      </c>
      <c r="I27" s="253">
        <v>84.5</v>
      </c>
      <c r="J27" s="253">
        <v>84</v>
      </c>
      <c r="K27" s="239">
        <v>84.2</v>
      </c>
      <c r="L27" s="238">
        <v>83.7</v>
      </c>
      <c r="M27" s="238">
        <v>83.3</v>
      </c>
      <c r="N27" s="238">
        <v>83.8</v>
      </c>
      <c r="O27" s="238">
        <v>84.6</v>
      </c>
      <c r="P27" s="240">
        <v>88.6</v>
      </c>
      <c r="Q27" s="241">
        <v>87.7</v>
      </c>
      <c r="R27" s="241">
        <v>87.4</v>
      </c>
      <c r="S27" s="238">
        <v>85.8</v>
      </c>
      <c r="T27" s="259">
        <v>84.9</v>
      </c>
      <c r="U27" s="238">
        <v>85</v>
      </c>
      <c r="V27" s="238">
        <v>86.3</v>
      </c>
      <c r="W27" s="256">
        <v>85.6</v>
      </c>
      <c r="X27" s="256">
        <v>86</v>
      </c>
      <c r="Y27" s="256">
        <v>86.1</v>
      </c>
      <c r="Z27" s="257">
        <v>87.4</v>
      </c>
      <c r="AA27" s="257">
        <v>87.6</v>
      </c>
      <c r="AB27" s="257">
        <v>87</v>
      </c>
      <c r="AC27" s="257">
        <v>87.7</v>
      </c>
      <c r="AD27" s="257">
        <v>88.6</v>
      </c>
      <c r="AE27" s="257">
        <v>88.2</v>
      </c>
      <c r="AF27" s="258">
        <v>86.5</v>
      </c>
    </row>
    <row r="28" spans="1:32" x14ac:dyDescent="0.25">
      <c r="A28" s="302">
        <v>239</v>
      </c>
      <c r="B28" s="303"/>
      <c r="C28" s="306" t="s">
        <v>150</v>
      </c>
      <c r="D28" s="307"/>
      <c r="E28" s="305"/>
      <c r="F28" s="238">
        <v>73.7</v>
      </c>
      <c r="G28" s="238">
        <v>73.099999999999994</v>
      </c>
      <c r="H28" s="238">
        <v>72.400000000000006</v>
      </c>
      <c r="I28" s="253">
        <v>73.7</v>
      </c>
      <c r="J28" s="239">
        <v>73.099999999999994</v>
      </c>
      <c r="K28" s="239">
        <v>72.400000000000006</v>
      </c>
      <c r="L28" s="238">
        <v>71.7</v>
      </c>
      <c r="M28" s="238">
        <v>71.400000000000006</v>
      </c>
      <c r="N28" s="238">
        <v>72.8</v>
      </c>
      <c r="O28" s="238">
        <v>72.900000000000006</v>
      </c>
      <c r="P28" s="240">
        <v>82.4</v>
      </c>
      <c r="Q28" s="241">
        <v>81.599999999999994</v>
      </c>
      <c r="R28" s="241">
        <v>81.3</v>
      </c>
      <c r="S28" s="238">
        <v>79</v>
      </c>
      <c r="T28" s="259">
        <v>78.3</v>
      </c>
      <c r="U28" s="238">
        <v>78.400000000000006</v>
      </c>
      <c r="V28" s="238">
        <v>78.900000000000006</v>
      </c>
      <c r="W28" s="256">
        <v>78.5</v>
      </c>
      <c r="X28" s="256">
        <v>78.5</v>
      </c>
      <c r="Y28" s="256">
        <v>78.3</v>
      </c>
      <c r="Z28" s="257">
        <v>78.8</v>
      </c>
      <c r="AA28" s="257">
        <v>80.400000000000006</v>
      </c>
      <c r="AB28" s="257">
        <v>82.4</v>
      </c>
      <c r="AC28" s="257">
        <v>84.1</v>
      </c>
      <c r="AD28" s="257">
        <v>84.5</v>
      </c>
      <c r="AE28" s="257">
        <v>84.5</v>
      </c>
      <c r="AF28" s="258">
        <v>84.1</v>
      </c>
    </row>
    <row r="29" spans="1:32" x14ac:dyDescent="0.25">
      <c r="A29" s="302" t="s">
        <v>151</v>
      </c>
      <c r="B29" s="303"/>
      <c r="C29" s="306" t="s">
        <v>152</v>
      </c>
      <c r="D29" s="307"/>
      <c r="E29" s="305"/>
      <c r="F29" s="238">
        <v>76.599999999999994</v>
      </c>
      <c r="G29" s="238">
        <v>75.900000000000006</v>
      </c>
      <c r="H29" s="238">
        <v>75.599999999999994</v>
      </c>
      <c r="I29" s="253">
        <v>76.599999999999994</v>
      </c>
      <c r="J29" s="239">
        <v>75.900000000000006</v>
      </c>
      <c r="K29" s="239">
        <v>75.599999999999994</v>
      </c>
      <c r="L29" s="238">
        <v>74.8</v>
      </c>
      <c r="M29" s="238">
        <v>75</v>
      </c>
      <c r="N29" s="238">
        <v>76.5</v>
      </c>
      <c r="O29" s="238">
        <v>77.099999999999994</v>
      </c>
      <c r="P29" s="240">
        <v>86.5</v>
      </c>
      <c r="Q29" s="241">
        <v>85.5</v>
      </c>
      <c r="R29" s="241">
        <v>85.4</v>
      </c>
      <c r="S29" s="238">
        <v>83.6</v>
      </c>
      <c r="T29" s="259">
        <v>82.8</v>
      </c>
      <c r="U29" s="238">
        <v>82.9</v>
      </c>
      <c r="V29" s="238">
        <v>85.3</v>
      </c>
      <c r="W29" s="256">
        <v>85.3</v>
      </c>
      <c r="X29" s="256">
        <v>85.6</v>
      </c>
      <c r="Y29" s="256">
        <v>85.8</v>
      </c>
      <c r="Z29" s="257">
        <v>85</v>
      </c>
      <c r="AA29" s="257">
        <v>88.3</v>
      </c>
      <c r="AB29" s="257">
        <v>87.7</v>
      </c>
      <c r="AC29" s="257">
        <v>88.9</v>
      </c>
      <c r="AD29" s="257">
        <v>87</v>
      </c>
      <c r="AE29" s="257">
        <v>87.2</v>
      </c>
      <c r="AF29" s="258">
        <v>87.9</v>
      </c>
    </row>
    <row r="30" spans="1:32" x14ac:dyDescent="0.25">
      <c r="A30" s="302">
        <v>242</v>
      </c>
      <c r="B30" s="303"/>
      <c r="C30" s="306" t="s">
        <v>153</v>
      </c>
      <c r="D30" s="307"/>
      <c r="E30" s="305"/>
      <c r="F30" s="238">
        <v>75.400000000000006</v>
      </c>
      <c r="G30" s="238">
        <v>74.900000000000006</v>
      </c>
      <c r="H30" s="238">
        <v>74.2</v>
      </c>
      <c r="I30" s="253">
        <v>75.400000000000006</v>
      </c>
      <c r="J30" s="239">
        <v>74.900000000000006</v>
      </c>
      <c r="K30" s="239">
        <v>74.2</v>
      </c>
      <c r="L30" s="238">
        <v>74.099999999999994</v>
      </c>
      <c r="M30" s="238">
        <v>74.400000000000006</v>
      </c>
      <c r="N30" s="238">
        <v>75.5</v>
      </c>
      <c r="O30" s="238">
        <v>76.2</v>
      </c>
      <c r="P30" s="240">
        <v>82</v>
      </c>
      <c r="Q30" s="241">
        <v>81.2</v>
      </c>
      <c r="R30" s="241">
        <v>81.400000000000006</v>
      </c>
      <c r="S30" s="238">
        <v>79.599999999999994</v>
      </c>
      <c r="T30" s="259">
        <v>79</v>
      </c>
      <c r="U30" s="238">
        <v>79.099999999999994</v>
      </c>
      <c r="V30" s="238">
        <v>79.8</v>
      </c>
      <c r="W30" s="256">
        <v>79.599999999999994</v>
      </c>
      <c r="X30" s="256">
        <v>80</v>
      </c>
      <c r="Y30" s="256">
        <v>79.7</v>
      </c>
      <c r="Z30" s="257">
        <v>79</v>
      </c>
      <c r="AA30" s="257">
        <v>82</v>
      </c>
      <c r="AB30" s="257">
        <v>81.400000000000006</v>
      </c>
      <c r="AC30" s="257">
        <v>81.8</v>
      </c>
      <c r="AD30" s="257">
        <v>81.599999999999994</v>
      </c>
      <c r="AE30" s="257">
        <v>81.900000000000006</v>
      </c>
      <c r="AF30" s="258">
        <v>82.4</v>
      </c>
    </row>
    <row r="31" spans="1:32" x14ac:dyDescent="0.25">
      <c r="A31" s="302">
        <v>243</v>
      </c>
      <c r="B31" s="303"/>
      <c r="C31" s="306" t="s">
        <v>154</v>
      </c>
      <c r="D31" s="307"/>
      <c r="E31" s="305"/>
      <c r="F31" s="238">
        <v>69.8</v>
      </c>
      <c r="G31" s="238">
        <v>72.400000000000006</v>
      </c>
      <c r="H31" s="238">
        <v>71.8</v>
      </c>
      <c r="I31" s="253">
        <v>69.8</v>
      </c>
      <c r="J31" s="239">
        <v>72.400000000000006</v>
      </c>
      <c r="K31" s="239">
        <v>71.8</v>
      </c>
      <c r="L31" s="238">
        <v>71.099999999999994</v>
      </c>
      <c r="M31" s="238">
        <v>71.5</v>
      </c>
      <c r="N31" s="238">
        <v>73.099999999999994</v>
      </c>
      <c r="O31" s="238">
        <v>73.099999999999994</v>
      </c>
      <c r="P31" s="240">
        <v>81</v>
      </c>
      <c r="Q31" s="241">
        <v>80.2</v>
      </c>
      <c r="R31" s="241">
        <v>80.099999999999994</v>
      </c>
      <c r="S31" s="238">
        <v>77.7</v>
      </c>
      <c r="T31" s="259">
        <v>77</v>
      </c>
      <c r="U31" s="238">
        <v>77.099999999999994</v>
      </c>
      <c r="V31" s="238">
        <v>79.8</v>
      </c>
      <c r="W31" s="256">
        <v>80.599999999999994</v>
      </c>
      <c r="X31" s="256">
        <v>80.900000000000006</v>
      </c>
      <c r="Y31" s="256">
        <v>80.7</v>
      </c>
      <c r="Z31" s="257">
        <v>79.900000000000006</v>
      </c>
      <c r="AA31" s="257">
        <v>82.7</v>
      </c>
      <c r="AB31" s="257">
        <v>85</v>
      </c>
      <c r="AC31" s="257">
        <v>84.8</v>
      </c>
      <c r="AD31" s="257">
        <v>85.8</v>
      </c>
      <c r="AE31" s="257">
        <v>85.7</v>
      </c>
      <c r="AF31" s="258">
        <v>85.7</v>
      </c>
    </row>
    <row r="32" spans="1:32" x14ac:dyDescent="0.25">
      <c r="A32" s="302">
        <v>244</v>
      </c>
      <c r="B32" s="303"/>
      <c r="C32" s="306" t="s">
        <v>155</v>
      </c>
      <c r="D32" s="307"/>
      <c r="E32" s="305"/>
      <c r="F32" s="238">
        <v>75.8</v>
      </c>
      <c r="G32" s="238">
        <v>75.099999999999994</v>
      </c>
      <c r="H32" s="238">
        <v>74.400000000000006</v>
      </c>
      <c r="I32" s="253">
        <v>75.8</v>
      </c>
      <c r="J32" s="239">
        <v>75.099999999999994</v>
      </c>
      <c r="K32" s="239">
        <v>74.400000000000006</v>
      </c>
      <c r="L32" s="238">
        <v>73.8</v>
      </c>
      <c r="M32" s="238">
        <v>73.599999999999994</v>
      </c>
      <c r="N32" s="238">
        <v>74.8</v>
      </c>
      <c r="O32" s="238">
        <v>75</v>
      </c>
      <c r="P32" s="240">
        <v>85.4</v>
      </c>
      <c r="Q32" s="241">
        <v>84.4</v>
      </c>
      <c r="R32" s="241">
        <v>84</v>
      </c>
      <c r="S32" s="238">
        <v>81.900000000000006</v>
      </c>
      <c r="T32" s="259">
        <v>81.099999999999994</v>
      </c>
      <c r="U32" s="238">
        <v>81.099999999999994</v>
      </c>
      <c r="V32" s="238">
        <v>83.2</v>
      </c>
      <c r="W32" s="256">
        <v>82.9</v>
      </c>
      <c r="X32" s="256">
        <v>83.2</v>
      </c>
      <c r="Y32" s="256">
        <v>83</v>
      </c>
      <c r="Z32" s="257">
        <v>81.900000000000006</v>
      </c>
      <c r="AA32" s="257">
        <v>84.5</v>
      </c>
      <c r="AB32" s="257">
        <v>84.3</v>
      </c>
      <c r="AC32" s="257">
        <v>85.6</v>
      </c>
      <c r="AD32" s="257">
        <v>85.5</v>
      </c>
      <c r="AE32" s="257">
        <v>85.5</v>
      </c>
      <c r="AF32" s="258">
        <v>85.7</v>
      </c>
    </row>
    <row r="33" spans="1:32" x14ac:dyDescent="0.25">
      <c r="A33" s="302">
        <v>245</v>
      </c>
      <c r="B33" s="303"/>
      <c r="C33" s="306" t="s">
        <v>156</v>
      </c>
      <c r="D33" s="307"/>
      <c r="E33" s="305"/>
      <c r="F33" s="238">
        <v>77.5</v>
      </c>
      <c r="G33" s="238">
        <v>76.8</v>
      </c>
      <c r="H33" s="238">
        <v>76.5</v>
      </c>
      <c r="I33" s="253">
        <v>77.5</v>
      </c>
      <c r="J33" s="239">
        <v>76.8</v>
      </c>
      <c r="K33" s="239">
        <v>76.5</v>
      </c>
      <c r="L33" s="238">
        <v>75.8</v>
      </c>
      <c r="M33" s="238">
        <v>75.900000000000006</v>
      </c>
      <c r="N33" s="238">
        <v>76.8</v>
      </c>
      <c r="O33" s="238">
        <v>78</v>
      </c>
      <c r="P33" s="240">
        <v>86.6</v>
      </c>
      <c r="Q33" s="241">
        <v>86.7</v>
      </c>
      <c r="R33" s="241">
        <v>86.2</v>
      </c>
      <c r="S33" s="238">
        <v>84.3</v>
      </c>
      <c r="T33" s="259">
        <v>83.6</v>
      </c>
      <c r="U33" s="238">
        <v>83.5</v>
      </c>
      <c r="V33" s="238">
        <v>84.8</v>
      </c>
      <c r="W33" s="256">
        <v>84.5</v>
      </c>
      <c r="X33" s="256">
        <v>85</v>
      </c>
      <c r="Y33" s="256">
        <v>85.1</v>
      </c>
      <c r="Z33" s="257">
        <v>83.9</v>
      </c>
      <c r="AA33" s="257">
        <v>88.7</v>
      </c>
      <c r="AB33" s="257">
        <v>87.8</v>
      </c>
      <c r="AC33" s="257">
        <v>88.2</v>
      </c>
      <c r="AD33" s="257">
        <v>87.9</v>
      </c>
      <c r="AE33" s="257">
        <v>87.5</v>
      </c>
      <c r="AF33" s="258">
        <v>86.3</v>
      </c>
    </row>
    <row r="34" spans="1:32" x14ac:dyDescent="0.25">
      <c r="A34" s="304">
        <v>246</v>
      </c>
      <c r="B34" s="305"/>
      <c r="C34" s="306" t="s">
        <v>157</v>
      </c>
      <c r="D34" s="307"/>
      <c r="E34" s="305"/>
      <c r="F34" s="238">
        <v>70</v>
      </c>
      <c r="G34" s="238">
        <v>72.599999999999994</v>
      </c>
      <c r="H34" s="238">
        <v>71.900000000000006</v>
      </c>
      <c r="I34" s="253">
        <v>70</v>
      </c>
      <c r="J34" s="239">
        <v>72.599999999999994</v>
      </c>
      <c r="K34" s="239">
        <v>71.900000000000006</v>
      </c>
      <c r="L34" s="238">
        <v>71.2</v>
      </c>
      <c r="M34" s="238">
        <v>72.599999999999994</v>
      </c>
      <c r="N34" s="238">
        <v>74.2</v>
      </c>
      <c r="O34" s="238">
        <v>74.2</v>
      </c>
      <c r="P34" s="240">
        <v>80.900000000000006</v>
      </c>
      <c r="Q34" s="241">
        <v>80.099999999999994</v>
      </c>
      <c r="R34" s="241">
        <v>80</v>
      </c>
      <c r="S34" s="238">
        <v>77.599999999999994</v>
      </c>
      <c r="T34" s="259">
        <v>76.900000000000006</v>
      </c>
      <c r="U34" s="238">
        <v>77</v>
      </c>
      <c r="V34" s="238">
        <v>78.8</v>
      </c>
      <c r="W34" s="256">
        <v>78.599999999999994</v>
      </c>
      <c r="X34" s="256">
        <v>78.900000000000006</v>
      </c>
      <c r="Y34" s="256">
        <v>78.7</v>
      </c>
      <c r="Z34" s="257">
        <v>77.8</v>
      </c>
      <c r="AA34" s="257">
        <v>79.900000000000006</v>
      </c>
      <c r="AB34" s="257">
        <v>81.2</v>
      </c>
      <c r="AC34" s="257">
        <v>81.5</v>
      </c>
      <c r="AD34" s="257">
        <v>83.2</v>
      </c>
      <c r="AE34" s="257">
        <v>83.3</v>
      </c>
      <c r="AF34" s="258">
        <v>83.7</v>
      </c>
    </row>
    <row r="35" spans="1:32" s="261" customFormat="1" ht="10.199999999999999" x14ac:dyDescent="0.2">
      <c r="A35" s="325"/>
      <c r="B35" s="325"/>
      <c r="C35" s="325"/>
      <c r="D35" s="325"/>
      <c r="E35" s="325"/>
      <c r="F35" s="325"/>
      <c r="G35" s="325"/>
      <c r="H35" s="325"/>
      <c r="I35" s="325"/>
      <c r="J35" s="325"/>
      <c r="K35" s="325"/>
      <c r="L35" s="325"/>
      <c r="M35" s="325"/>
      <c r="N35" s="325"/>
      <c r="O35" s="325"/>
      <c r="P35" s="325"/>
      <c r="Q35" s="325"/>
      <c r="R35" s="325"/>
      <c r="S35" s="325"/>
      <c r="T35" s="325"/>
      <c r="U35" s="325"/>
      <c r="V35" s="325"/>
      <c r="W35" s="325"/>
      <c r="X35" s="325"/>
      <c r="Y35" s="325"/>
      <c r="Z35" s="325"/>
      <c r="AA35" s="325"/>
      <c r="AB35" s="325"/>
      <c r="AC35" s="325"/>
      <c r="AD35" s="325"/>
      <c r="AE35" s="325"/>
      <c r="AF35" s="325"/>
    </row>
    <row r="36" spans="1:32" s="261" customFormat="1" ht="10.199999999999999" x14ac:dyDescent="0.2">
      <c r="A36" s="325"/>
      <c r="B36" s="325"/>
      <c r="C36" s="325"/>
      <c r="D36" s="325"/>
      <c r="E36" s="325"/>
      <c r="F36" s="325"/>
      <c r="G36" s="325"/>
      <c r="H36" s="325"/>
      <c r="I36" s="325"/>
      <c r="J36" s="325"/>
      <c r="K36" s="325"/>
      <c r="L36" s="325"/>
      <c r="M36" s="325"/>
      <c r="N36" s="325"/>
      <c r="O36" s="325"/>
      <c r="P36" s="325"/>
      <c r="Q36" s="325"/>
      <c r="R36" s="325"/>
      <c r="S36" s="325"/>
      <c r="T36" s="325"/>
      <c r="U36" s="325"/>
      <c r="V36" s="325"/>
      <c r="W36" s="325"/>
      <c r="X36" s="325"/>
      <c r="Y36" s="325"/>
      <c r="Z36" s="325"/>
      <c r="AA36" s="325"/>
      <c r="AB36" s="325"/>
      <c r="AC36" s="325"/>
      <c r="AD36" s="325"/>
      <c r="AE36" s="325"/>
      <c r="AF36" s="325"/>
    </row>
    <row r="37" spans="1:32" ht="15.6" x14ac:dyDescent="0.3">
      <c r="A37" s="310" t="s">
        <v>160</v>
      </c>
      <c r="B37" s="311"/>
      <c r="C37" s="311"/>
      <c r="D37" s="311"/>
      <c r="E37" s="311"/>
      <c r="F37" s="311"/>
      <c r="G37" s="311"/>
      <c r="H37" s="311"/>
      <c r="I37" s="311"/>
      <c r="J37" s="311"/>
      <c r="K37" s="311"/>
      <c r="L37" s="311"/>
      <c r="M37" s="311"/>
      <c r="N37" s="311"/>
      <c r="O37" s="311"/>
      <c r="P37" s="311"/>
      <c r="Q37" s="311"/>
      <c r="R37" s="311"/>
      <c r="S37" s="311"/>
      <c r="T37" s="311"/>
      <c r="U37" s="311"/>
      <c r="V37" s="311"/>
      <c r="W37" s="311"/>
      <c r="X37" s="311"/>
      <c r="Y37" s="311"/>
      <c r="Z37" s="311"/>
      <c r="AA37" s="311"/>
      <c r="AB37" s="311"/>
      <c r="AC37" s="311"/>
    </row>
    <row r="38" spans="1:32" x14ac:dyDescent="0.25">
      <c r="A38" s="326" t="s">
        <v>161</v>
      </c>
      <c r="B38" s="327"/>
      <c r="C38" s="327"/>
      <c r="D38" s="327"/>
      <c r="E38" s="327"/>
      <c r="F38" s="262">
        <v>2000</v>
      </c>
      <c r="G38" s="262">
        <v>2001</v>
      </c>
      <c r="H38" s="262">
        <v>2002</v>
      </c>
      <c r="I38" s="262">
        <v>2000</v>
      </c>
      <c r="J38" s="263">
        <v>2001</v>
      </c>
      <c r="K38" s="263">
        <v>2002</v>
      </c>
      <c r="L38" s="262">
        <v>2003</v>
      </c>
      <c r="M38" s="262">
        <v>2004</v>
      </c>
      <c r="N38" s="262">
        <v>2005</v>
      </c>
      <c r="O38" s="262">
        <v>2006</v>
      </c>
      <c r="P38" s="264">
        <v>2007</v>
      </c>
      <c r="Q38" s="265">
        <v>2008</v>
      </c>
      <c r="R38" s="265">
        <v>2009</v>
      </c>
      <c r="S38" s="265">
        <v>2010</v>
      </c>
      <c r="T38" s="265">
        <v>2011</v>
      </c>
      <c r="U38" s="262">
        <v>2012</v>
      </c>
      <c r="V38" s="262">
        <v>2013</v>
      </c>
      <c r="W38" s="265">
        <v>2014</v>
      </c>
      <c r="X38" s="266">
        <v>2015</v>
      </c>
      <c r="Y38" s="266">
        <v>2016</v>
      </c>
      <c r="Z38" s="267">
        <v>2017</v>
      </c>
      <c r="AA38" s="268">
        <v>2018</v>
      </c>
      <c r="AB38" s="268">
        <v>2019</v>
      </c>
      <c r="AC38" s="268">
        <v>2020</v>
      </c>
      <c r="AD38" s="268">
        <v>2021</v>
      </c>
      <c r="AE38" s="268">
        <v>2022</v>
      </c>
      <c r="AF38" s="206">
        <v>2023</v>
      </c>
    </row>
    <row r="39" spans="1:32" x14ac:dyDescent="0.25">
      <c r="A39" s="247" t="s">
        <v>162</v>
      </c>
      <c r="B39" s="269"/>
      <c r="C39" s="239"/>
      <c r="D39" s="239"/>
      <c r="E39" s="239"/>
      <c r="F39" s="270">
        <f t="shared" ref="F39:W39" si="3">F8</f>
        <v>110</v>
      </c>
      <c r="G39" s="270">
        <f t="shared" si="3"/>
        <v>112</v>
      </c>
      <c r="H39" s="270">
        <f t="shared" si="3"/>
        <v>114</v>
      </c>
      <c r="I39" s="270">
        <f t="shared" si="3"/>
        <v>110</v>
      </c>
      <c r="J39" s="270">
        <f t="shared" si="3"/>
        <v>112</v>
      </c>
      <c r="K39" s="270">
        <f t="shared" si="3"/>
        <v>114</v>
      </c>
      <c r="L39" s="270">
        <f t="shared" si="3"/>
        <v>118</v>
      </c>
      <c r="M39" s="270">
        <f t="shared" si="3"/>
        <v>122</v>
      </c>
      <c r="N39" s="270">
        <f t="shared" si="3"/>
        <v>139</v>
      </c>
      <c r="O39" s="270">
        <f t="shared" si="3"/>
        <v>146</v>
      </c>
      <c r="P39" s="271">
        <f t="shared" si="3"/>
        <v>156</v>
      </c>
      <c r="Q39" s="272">
        <f t="shared" si="3"/>
        <v>162</v>
      </c>
      <c r="R39" s="272">
        <f t="shared" si="3"/>
        <v>174</v>
      </c>
      <c r="S39" s="272">
        <f t="shared" si="3"/>
        <v>172</v>
      </c>
      <c r="T39" s="272">
        <f t="shared" si="3"/>
        <v>173</v>
      </c>
      <c r="U39" s="272">
        <f t="shared" si="3"/>
        <v>181</v>
      </c>
      <c r="V39" s="272">
        <f t="shared" si="3"/>
        <v>188</v>
      </c>
      <c r="W39" s="270">
        <f t="shared" si="3"/>
        <v>193</v>
      </c>
      <c r="X39" s="270">
        <f>X8</f>
        <v>197</v>
      </c>
      <c r="Y39" s="270">
        <f>Y8</f>
        <v>199</v>
      </c>
      <c r="Z39" s="273">
        <v>200</v>
      </c>
      <c r="AA39" s="270">
        <f>[1]Calculation!F13</f>
        <v>206</v>
      </c>
      <c r="AB39" s="270">
        <f>[1]Calculation!F14</f>
        <v>215</v>
      </c>
      <c r="AC39" s="274">
        <f>[1]Calculation!F15</f>
        <v>224</v>
      </c>
      <c r="AD39" s="274">
        <f>[1]Calculation!F16</f>
        <v>226</v>
      </c>
      <c r="AE39" s="275">
        <f>[1]Calculation!F17</f>
        <v>248</v>
      </c>
      <c r="AF39" s="276">
        <f>[1]Calculation!F18</f>
        <v>286</v>
      </c>
    </row>
    <row r="40" spans="1:32" x14ac:dyDescent="0.25">
      <c r="A40" s="247" t="s">
        <v>163</v>
      </c>
      <c r="B40" s="269"/>
      <c r="C40" s="239"/>
      <c r="D40" s="239"/>
      <c r="E40" s="239"/>
      <c r="F40" s="277">
        <f t="shared" ref="F40:AC40" si="4">F8*385</f>
        <v>42350</v>
      </c>
      <c r="G40" s="277">
        <f t="shared" si="4"/>
        <v>43120</v>
      </c>
      <c r="H40" s="277">
        <f t="shared" si="4"/>
        <v>43890</v>
      </c>
      <c r="I40" s="277">
        <f t="shared" si="4"/>
        <v>42350</v>
      </c>
      <c r="J40" s="277">
        <f t="shared" si="4"/>
        <v>43120</v>
      </c>
      <c r="K40" s="277">
        <f t="shared" si="4"/>
        <v>43890</v>
      </c>
      <c r="L40" s="277">
        <f t="shared" si="4"/>
        <v>45430</v>
      </c>
      <c r="M40" s="277">
        <f t="shared" si="4"/>
        <v>46970</v>
      </c>
      <c r="N40" s="277">
        <f t="shared" si="4"/>
        <v>53515</v>
      </c>
      <c r="O40" s="277">
        <f t="shared" si="4"/>
        <v>56210</v>
      </c>
      <c r="P40" s="278">
        <f t="shared" si="4"/>
        <v>60060</v>
      </c>
      <c r="Q40" s="279">
        <f t="shared" si="4"/>
        <v>62370</v>
      </c>
      <c r="R40" s="279">
        <f t="shared" si="4"/>
        <v>66990</v>
      </c>
      <c r="S40" s="279">
        <f t="shared" si="4"/>
        <v>66220</v>
      </c>
      <c r="T40" s="279">
        <f t="shared" si="4"/>
        <v>66605</v>
      </c>
      <c r="U40" s="279">
        <f t="shared" si="4"/>
        <v>69685</v>
      </c>
      <c r="V40" s="279">
        <f t="shared" si="4"/>
        <v>72380</v>
      </c>
      <c r="W40" s="277">
        <f t="shared" si="4"/>
        <v>74305</v>
      </c>
      <c r="X40" s="277">
        <f t="shared" si="4"/>
        <v>75845</v>
      </c>
      <c r="Y40" s="277">
        <f t="shared" si="4"/>
        <v>76615</v>
      </c>
      <c r="Z40" s="280">
        <f t="shared" si="4"/>
        <v>77000</v>
      </c>
      <c r="AA40" s="281">
        <f t="shared" si="4"/>
        <v>79310</v>
      </c>
      <c r="AB40" s="281">
        <f t="shared" si="4"/>
        <v>82775</v>
      </c>
      <c r="AC40" s="281">
        <f t="shared" si="4"/>
        <v>86240</v>
      </c>
      <c r="AD40" s="281">
        <f>AD8*385</f>
        <v>87010</v>
      </c>
      <c r="AE40" s="281">
        <f>AE8*385</f>
        <v>95480</v>
      </c>
      <c r="AF40" s="282">
        <f>AF8*385</f>
        <v>110110</v>
      </c>
    </row>
    <row r="41" spans="1:32" s="283" customFormat="1" ht="10.199999999999999" x14ac:dyDescent="0.2">
      <c r="A41" s="302"/>
      <c r="B41" s="302"/>
      <c r="C41" s="302"/>
      <c r="D41" s="302"/>
      <c r="E41" s="302"/>
      <c r="F41" s="302"/>
      <c r="G41" s="302"/>
      <c r="H41" s="302"/>
      <c r="I41" s="302"/>
      <c r="J41" s="302"/>
      <c r="K41" s="302"/>
      <c r="L41" s="302"/>
      <c r="M41" s="302"/>
      <c r="N41" s="302"/>
      <c r="O41" s="302"/>
      <c r="P41" s="302"/>
      <c r="Q41" s="302"/>
      <c r="R41" s="302"/>
      <c r="S41" s="302"/>
      <c r="T41" s="302"/>
      <c r="U41" s="302"/>
      <c r="V41" s="302"/>
      <c r="W41" s="302"/>
      <c r="X41" s="302"/>
      <c r="Y41" s="302"/>
      <c r="Z41" s="302"/>
      <c r="AA41" s="302"/>
      <c r="AB41" s="302"/>
      <c r="AC41" s="302"/>
      <c r="AD41" s="302"/>
      <c r="AE41" s="302"/>
      <c r="AF41" s="302"/>
    </row>
    <row r="42" spans="1:32" s="283" customFormat="1" x14ac:dyDescent="0.25">
      <c r="A42" s="328" t="s">
        <v>164</v>
      </c>
      <c r="B42" s="329"/>
      <c r="C42" s="329"/>
      <c r="D42" s="329"/>
      <c r="E42" s="329"/>
      <c r="F42" s="329"/>
      <c r="G42" s="329"/>
      <c r="H42" s="329"/>
      <c r="I42" s="329"/>
      <c r="J42" s="329"/>
      <c r="K42" s="329"/>
      <c r="L42" s="329"/>
      <c r="M42" s="329"/>
      <c r="N42" s="329"/>
      <c r="O42" s="329"/>
      <c r="P42" s="329"/>
      <c r="Q42" s="329"/>
      <c r="R42" s="329"/>
      <c r="S42" s="329"/>
      <c r="T42" s="329"/>
      <c r="U42" s="329"/>
      <c r="V42" s="329"/>
      <c r="W42" s="329"/>
      <c r="X42" s="329"/>
      <c r="Y42" s="329"/>
      <c r="Z42" s="329"/>
      <c r="AA42" s="329"/>
      <c r="AB42" s="329"/>
      <c r="AC42" s="329"/>
      <c r="AD42" s="329"/>
      <c r="AE42" s="329"/>
      <c r="AF42" s="329"/>
    </row>
    <row r="43" spans="1:32" x14ac:dyDescent="0.25">
      <c r="A43" s="300" t="s">
        <v>183</v>
      </c>
      <c r="B43" s="300"/>
      <c r="C43" s="301" t="s">
        <v>134</v>
      </c>
      <c r="D43" s="301"/>
      <c r="E43" s="301"/>
      <c r="F43" s="284">
        <f t="shared" ref="F43:AC53" si="5">ROUND(F$40*F15/100,0)</f>
        <v>38115</v>
      </c>
      <c r="G43" s="284">
        <f t="shared" si="5"/>
        <v>38765</v>
      </c>
      <c r="H43" s="284">
        <f t="shared" si="5"/>
        <v>39325</v>
      </c>
      <c r="I43" s="284">
        <f t="shared" si="5"/>
        <v>38115</v>
      </c>
      <c r="J43" s="284">
        <f t="shared" si="5"/>
        <v>38765</v>
      </c>
      <c r="K43" s="284">
        <f t="shared" si="5"/>
        <v>39325</v>
      </c>
      <c r="L43" s="284">
        <f t="shared" si="5"/>
        <v>40842</v>
      </c>
      <c r="M43" s="284">
        <f t="shared" si="5"/>
        <v>42132</v>
      </c>
      <c r="N43" s="284">
        <f t="shared" si="5"/>
        <v>48699</v>
      </c>
      <c r="O43" s="284">
        <f t="shared" si="5"/>
        <v>51151</v>
      </c>
      <c r="P43" s="285">
        <f t="shared" si="5"/>
        <v>55976</v>
      </c>
      <c r="Q43" s="286">
        <f t="shared" si="5"/>
        <v>57630</v>
      </c>
      <c r="R43" s="286">
        <f t="shared" si="5"/>
        <v>62033</v>
      </c>
      <c r="S43" s="284">
        <f t="shared" si="5"/>
        <v>61055</v>
      </c>
      <c r="T43" s="287">
        <f t="shared" si="5"/>
        <v>61277</v>
      </c>
      <c r="U43" s="287">
        <f t="shared" si="5"/>
        <v>64180</v>
      </c>
      <c r="V43" s="288">
        <f t="shared" si="5"/>
        <v>67313</v>
      </c>
      <c r="W43" s="284">
        <f t="shared" si="5"/>
        <v>68955</v>
      </c>
      <c r="X43" s="284">
        <f t="shared" si="5"/>
        <v>70839</v>
      </c>
      <c r="Y43" s="284">
        <f t="shared" si="5"/>
        <v>73244</v>
      </c>
      <c r="Z43" s="289">
        <f t="shared" si="5"/>
        <v>72072</v>
      </c>
      <c r="AA43" s="290">
        <f t="shared" si="5"/>
        <v>73679</v>
      </c>
      <c r="AB43" s="290">
        <f t="shared" si="5"/>
        <v>76815</v>
      </c>
      <c r="AC43" s="290">
        <f t="shared" si="5"/>
        <v>80031</v>
      </c>
      <c r="AD43" s="290">
        <f>ROUND(AD$40*AD15/100,0)</f>
        <v>80049</v>
      </c>
      <c r="AE43" s="290">
        <f>ROUND(AE$40*AE15/100,0)</f>
        <v>87460</v>
      </c>
      <c r="AF43" s="291">
        <f>ROUND(AF$40*AF15/100,0)</f>
        <v>100971</v>
      </c>
    </row>
    <row r="44" spans="1:32" x14ac:dyDescent="0.25">
      <c r="A44" s="300">
        <v>222</v>
      </c>
      <c r="B44" s="300"/>
      <c r="C44" s="301" t="s">
        <v>135</v>
      </c>
      <c r="D44" s="301"/>
      <c r="E44" s="301"/>
      <c r="F44" s="284">
        <f t="shared" si="5"/>
        <v>38327</v>
      </c>
      <c r="G44" s="284">
        <f t="shared" si="5"/>
        <v>38851</v>
      </c>
      <c r="H44" s="284">
        <f t="shared" si="5"/>
        <v>39457</v>
      </c>
      <c r="I44" s="284">
        <f t="shared" si="5"/>
        <v>38327</v>
      </c>
      <c r="J44" s="284">
        <f t="shared" si="5"/>
        <v>38851</v>
      </c>
      <c r="K44" s="284">
        <f t="shared" si="5"/>
        <v>39457</v>
      </c>
      <c r="L44" s="284">
        <f t="shared" si="5"/>
        <v>40796</v>
      </c>
      <c r="M44" s="284">
        <f t="shared" si="5"/>
        <v>41991</v>
      </c>
      <c r="N44" s="284">
        <f t="shared" si="5"/>
        <v>48538</v>
      </c>
      <c r="O44" s="284">
        <f t="shared" si="5"/>
        <v>51207</v>
      </c>
      <c r="P44" s="285">
        <f t="shared" si="5"/>
        <v>56096</v>
      </c>
      <c r="Q44" s="286">
        <f t="shared" si="5"/>
        <v>57630</v>
      </c>
      <c r="R44" s="286">
        <f t="shared" si="5"/>
        <v>62167</v>
      </c>
      <c r="S44" s="284">
        <f t="shared" si="5"/>
        <v>61121</v>
      </c>
      <c r="T44" s="287">
        <f t="shared" si="5"/>
        <v>61143</v>
      </c>
      <c r="U44" s="287">
        <f t="shared" si="5"/>
        <v>64110</v>
      </c>
      <c r="V44" s="287">
        <f t="shared" si="5"/>
        <v>67965</v>
      </c>
      <c r="W44" s="284">
        <f t="shared" si="5"/>
        <v>69549</v>
      </c>
      <c r="X44" s="284">
        <f t="shared" si="5"/>
        <v>71370</v>
      </c>
      <c r="Y44" s="284">
        <f t="shared" si="5"/>
        <v>73704</v>
      </c>
      <c r="Z44" s="289">
        <f t="shared" si="5"/>
        <v>72303</v>
      </c>
      <c r="AA44" s="290">
        <f t="shared" si="5"/>
        <v>74313</v>
      </c>
      <c r="AB44" s="290">
        <f t="shared" si="5"/>
        <v>77229</v>
      </c>
      <c r="AC44" s="290">
        <f t="shared" si="5"/>
        <v>80721</v>
      </c>
      <c r="AD44" s="290">
        <f t="shared" ref="AD44:AF59" si="6">ROUND(AD$40*AD16/100,0)</f>
        <v>80571</v>
      </c>
      <c r="AE44" s="290">
        <f t="shared" si="6"/>
        <v>88510</v>
      </c>
      <c r="AF44" s="291">
        <f t="shared" si="6"/>
        <v>101962</v>
      </c>
    </row>
    <row r="45" spans="1:32" x14ac:dyDescent="0.25">
      <c r="A45" s="300">
        <v>223</v>
      </c>
      <c r="B45" s="300"/>
      <c r="C45" s="301" t="s">
        <v>136</v>
      </c>
      <c r="D45" s="301"/>
      <c r="E45" s="301"/>
      <c r="F45" s="284">
        <f t="shared" si="5"/>
        <v>38496</v>
      </c>
      <c r="G45" s="284">
        <f t="shared" si="5"/>
        <v>39067</v>
      </c>
      <c r="H45" s="284">
        <f t="shared" si="5"/>
        <v>39589</v>
      </c>
      <c r="I45" s="284">
        <f t="shared" si="5"/>
        <v>38496</v>
      </c>
      <c r="J45" s="284">
        <f t="shared" si="5"/>
        <v>39067</v>
      </c>
      <c r="K45" s="284">
        <f t="shared" si="5"/>
        <v>39589</v>
      </c>
      <c r="L45" s="284">
        <f t="shared" si="5"/>
        <v>41705</v>
      </c>
      <c r="M45" s="284">
        <f t="shared" si="5"/>
        <v>42884</v>
      </c>
      <c r="N45" s="284">
        <f t="shared" si="5"/>
        <v>49662</v>
      </c>
      <c r="O45" s="284">
        <f t="shared" si="5"/>
        <v>52444</v>
      </c>
      <c r="P45" s="285">
        <f t="shared" si="5"/>
        <v>56216</v>
      </c>
      <c r="Q45" s="286">
        <f t="shared" si="5"/>
        <v>58628</v>
      </c>
      <c r="R45" s="286">
        <f t="shared" si="5"/>
        <v>63306</v>
      </c>
      <c r="S45" s="284">
        <f t="shared" si="5"/>
        <v>62048</v>
      </c>
      <c r="T45" s="287">
        <f t="shared" si="5"/>
        <v>62342</v>
      </c>
      <c r="U45" s="287">
        <f t="shared" si="5"/>
        <v>65643</v>
      </c>
      <c r="V45" s="287">
        <f t="shared" si="5"/>
        <v>67892</v>
      </c>
      <c r="W45" s="284">
        <f t="shared" si="5"/>
        <v>69475</v>
      </c>
      <c r="X45" s="284">
        <f t="shared" si="5"/>
        <v>71522</v>
      </c>
      <c r="Y45" s="284">
        <f t="shared" si="5"/>
        <v>73244</v>
      </c>
      <c r="Z45" s="289">
        <f t="shared" si="5"/>
        <v>71841</v>
      </c>
      <c r="AA45" s="290">
        <f t="shared" si="5"/>
        <v>73917</v>
      </c>
      <c r="AB45" s="290">
        <f t="shared" si="5"/>
        <v>76815</v>
      </c>
      <c r="AC45" s="290">
        <f t="shared" si="5"/>
        <v>80462</v>
      </c>
      <c r="AD45" s="290">
        <f t="shared" si="6"/>
        <v>81267</v>
      </c>
      <c r="AE45" s="290">
        <f t="shared" si="6"/>
        <v>88796</v>
      </c>
      <c r="AF45" s="291">
        <f t="shared" si="6"/>
        <v>102292</v>
      </c>
    </row>
    <row r="46" spans="1:32" x14ac:dyDescent="0.25">
      <c r="A46" s="300" t="s">
        <v>184</v>
      </c>
      <c r="B46" s="300"/>
      <c r="C46" s="301" t="s">
        <v>138</v>
      </c>
      <c r="D46" s="301"/>
      <c r="E46" s="301"/>
      <c r="F46" s="284">
        <f t="shared" si="5"/>
        <v>36209</v>
      </c>
      <c r="G46" s="284">
        <f t="shared" si="5"/>
        <v>36609</v>
      </c>
      <c r="H46" s="284">
        <f t="shared" si="5"/>
        <v>36868</v>
      </c>
      <c r="I46" s="284">
        <f t="shared" si="5"/>
        <v>36209</v>
      </c>
      <c r="J46" s="284">
        <f t="shared" si="5"/>
        <v>36609</v>
      </c>
      <c r="K46" s="284">
        <f t="shared" si="5"/>
        <v>36868</v>
      </c>
      <c r="L46" s="284">
        <f t="shared" si="5"/>
        <v>37889</v>
      </c>
      <c r="M46" s="284">
        <f t="shared" si="5"/>
        <v>39032</v>
      </c>
      <c r="N46" s="284">
        <f t="shared" si="5"/>
        <v>45113</v>
      </c>
      <c r="O46" s="284">
        <f t="shared" si="5"/>
        <v>47722</v>
      </c>
      <c r="P46" s="285">
        <f t="shared" si="5"/>
        <v>53634</v>
      </c>
      <c r="Q46" s="286">
        <f t="shared" si="5"/>
        <v>55135</v>
      </c>
      <c r="R46" s="286">
        <f t="shared" si="5"/>
        <v>59152</v>
      </c>
      <c r="S46" s="284">
        <f t="shared" si="5"/>
        <v>57943</v>
      </c>
      <c r="T46" s="287">
        <f t="shared" si="5"/>
        <v>57747</v>
      </c>
      <c r="U46" s="287">
        <f t="shared" si="5"/>
        <v>60556</v>
      </c>
      <c r="V46" s="287">
        <f t="shared" si="5"/>
        <v>66445</v>
      </c>
      <c r="W46" s="284">
        <f t="shared" si="5"/>
        <v>68063</v>
      </c>
      <c r="X46" s="284">
        <f t="shared" si="5"/>
        <v>69853</v>
      </c>
      <c r="Y46" s="284">
        <f t="shared" si="5"/>
        <v>72171</v>
      </c>
      <c r="Z46" s="289">
        <f t="shared" si="5"/>
        <v>70840</v>
      </c>
      <c r="AA46" s="290">
        <f t="shared" si="5"/>
        <v>72569</v>
      </c>
      <c r="AB46" s="290">
        <f t="shared" si="5"/>
        <v>74911</v>
      </c>
      <c r="AC46" s="290">
        <f t="shared" si="5"/>
        <v>77616</v>
      </c>
      <c r="AD46" s="290">
        <f t="shared" si="6"/>
        <v>78744</v>
      </c>
      <c r="AE46" s="290">
        <f t="shared" si="6"/>
        <v>85932</v>
      </c>
      <c r="AF46" s="291">
        <f t="shared" si="6"/>
        <v>98659</v>
      </c>
    </row>
    <row r="47" spans="1:32" x14ac:dyDescent="0.25">
      <c r="A47" s="300">
        <v>226</v>
      </c>
      <c r="B47" s="300"/>
      <c r="C47" s="301" t="s">
        <v>139</v>
      </c>
      <c r="D47" s="301"/>
      <c r="E47" s="301"/>
      <c r="F47" s="284">
        <f t="shared" si="5"/>
        <v>33795</v>
      </c>
      <c r="G47" s="284">
        <f t="shared" si="5"/>
        <v>34280</v>
      </c>
      <c r="H47" s="284">
        <f t="shared" si="5"/>
        <v>34541</v>
      </c>
      <c r="I47" s="284">
        <f t="shared" si="5"/>
        <v>33795</v>
      </c>
      <c r="J47" s="284">
        <f t="shared" si="5"/>
        <v>34280</v>
      </c>
      <c r="K47" s="284">
        <f t="shared" si="5"/>
        <v>34541</v>
      </c>
      <c r="L47" s="284">
        <f t="shared" si="5"/>
        <v>35481</v>
      </c>
      <c r="M47" s="284">
        <f t="shared" si="5"/>
        <v>36637</v>
      </c>
      <c r="N47" s="284">
        <f t="shared" si="5"/>
        <v>42223</v>
      </c>
      <c r="O47" s="284">
        <f t="shared" si="5"/>
        <v>44237</v>
      </c>
      <c r="P47" s="285">
        <f t="shared" si="5"/>
        <v>52252</v>
      </c>
      <c r="Q47" s="286">
        <f t="shared" si="5"/>
        <v>53638</v>
      </c>
      <c r="R47" s="286">
        <f t="shared" si="5"/>
        <v>57343</v>
      </c>
      <c r="S47" s="284">
        <f t="shared" si="5"/>
        <v>55294</v>
      </c>
      <c r="T47" s="287">
        <f t="shared" si="5"/>
        <v>55349</v>
      </c>
      <c r="U47" s="287">
        <f t="shared" si="5"/>
        <v>57839</v>
      </c>
      <c r="V47" s="287">
        <f t="shared" si="5"/>
        <v>66300</v>
      </c>
      <c r="W47" s="284">
        <f t="shared" si="5"/>
        <v>67989</v>
      </c>
      <c r="X47" s="284">
        <f t="shared" si="5"/>
        <v>69929</v>
      </c>
      <c r="Y47" s="284">
        <f t="shared" si="5"/>
        <v>71635</v>
      </c>
      <c r="Z47" s="289">
        <f t="shared" si="5"/>
        <v>71379</v>
      </c>
      <c r="AA47" s="290">
        <f t="shared" si="5"/>
        <v>73124</v>
      </c>
      <c r="AB47" s="290">
        <f t="shared" si="5"/>
        <v>75491</v>
      </c>
      <c r="AC47" s="290">
        <f t="shared" si="5"/>
        <v>78220</v>
      </c>
      <c r="AD47" s="290">
        <f t="shared" si="6"/>
        <v>77700</v>
      </c>
      <c r="AE47" s="290">
        <f t="shared" si="6"/>
        <v>84882</v>
      </c>
      <c r="AF47" s="291">
        <f t="shared" si="6"/>
        <v>97337</v>
      </c>
    </row>
    <row r="48" spans="1:32" x14ac:dyDescent="0.25">
      <c r="A48" s="300">
        <v>227</v>
      </c>
      <c r="B48" s="300"/>
      <c r="C48" s="301" t="s">
        <v>140</v>
      </c>
      <c r="D48" s="301"/>
      <c r="E48" s="301"/>
      <c r="F48" s="284">
        <f t="shared" si="5"/>
        <v>34092</v>
      </c>
      <c r="G48" s="284">
        <f t="shared" si="5"/>
        <v>34410</v>
      </c>
      <c r="H48" s="284">
        <f t="shared" si="5"/>
        <v>34673</v>
      </c>
      <c r="I48" s="284">
        <f t="shared" si="5"/>
        <v>34092</v>
      </c>
      <c r="J48" s="284">
        <f t="shared" si="5"/>
        <v>34410</v>
      </c>
      <c r="K48" s="284">
        <f t="shared" si="5"/>
        <v>34673</v>
      </c>
      <c r="L48" s="284">
        <f t="shared" si="5"/>
        <v>35753</v>
      </c>
      <c r="M48" s="284">
        <f t="shared" si="5"/>
        <v>36778</v>
      </c>
      <c r="N48" s="284">
        <f t="shared" si="5"/>
        <v>42491</v>
      </c>
      <c r="O48" s="284">
        <f t="shared" si="5"/>
        <v>44575</v>
      </c>
      <c r="P48" s="285">
        <f t="shared" si="5"/>
        <v>53574</v>
      </c>
      <c r="Q48" s="286">
        <f t="shared" si="5"/>
        <v>55073</v>
      </c>
      <c r="R48" s="286">
        <f t="shared" si="5"/>
        <v>58884</v>
      </c>
      <c r="S48" s="284">
        <f t="shared" si="5"/>
        <v>56883</v>
      </c>
      <c r="T48" s="287">
        <f t="shared" si="5"/>
        <v>56681</v>
      </c>
      <c r="U48" s="287">
        <f t="shared" si="5"/>
        <v>59302</v>
      </c>
      <c r="V48" s="287">
        <f t="shared" si="5"/>
        <v>65938</v>
      </c>
      <c r="W48" s="284">
        <f t="shared" si="5"/>
        <v>67543</v>
      </c>
      <c r="X48" s="284">
        <f t="shared" si="5"/>
        <v>69322</v>
      </c>
      <c r="Y48" s="284">
        <f t="shared" si="5"/>
        <v>71712</v>
      </c>
      <c r="Z48" s="289">
        <f t="shared" si="5"/>
        <v>70301</v>
      </c>
      <c r="AA48" s="290">
        <f t="shared" si="5"/>
        <v>72172</v>
      </c>
      <c r="AB48" s="290">
        <f t="shared" si="5"/>
        <v>76650</v>
      </c>
      <c r="AC48" s="290">
        <f t="shared" si="5"/>
        <v>79427</v>
      </c>
      <c r="AD48" s="290">
        <f t="shared" si="6"/>
        <v>79788</v>
      </c>
      <c r="AE48" s="290">
        <f t="shared" si="6"/>
        <v>86887</v>
      </c>
      <c r="AF48" s="291">
        <f t="shared" si="6"/>
        <v>99650</v>
      </c>
    </row>
    <row r="49" spans="1:32" x14ac:dyDescent="0.25">
      <c r="A49" s="300">
        <v>228</v>
      </c>
      <c r="B49" s="300"/>
      <c r="C49" s="301" t="s">
        <v>141</v>
      </c>
      <c r="D49" s="301"/>
      <c r="E49" s="301"/>
      <c r="F49" s="284">
        <f t="shared" si="5"/>
        <v>32567</v>
      </c>
      <c r="G49" s="284">
        <f t="shared" si="5"/>
        <v>32857</v>
      </c>
      <c r="H49" s="284">
        <f t="shared" si="5"/>
        <v>33137</v>
      </c>
      <c r="I49" s="284">
        <f t="shared" si="5"/>
        <v>32567</v>
      </c>
      <c r="J49" s="284">
        <f t="shared" si="5"/>
        <v>32857</v>
      </c>
      <c r="K49" s="284">
        <f t="shared" si="5"/>
        <v>33137</v>
      </c>
      <c r="L49" s="284">
        <f t="shared" si="5"/>
        <v>33982</v>
      </c>
      <c r="M49" s="284">
        <f t="shared" si="5"/>
        <v>35040</v>
      </c>
      <c r="N49" s="284">
        <f t="shared" si="5"/>
        <v>40511</v>
      </c>
      <c r="O49" s="284">
        <f t="shared" si="5"/>
        <v>42607</v>
      </c>
      <c r="P49" s="285">
        <f t="shared" si="5"/>
        <v>51411</v>
      </c>
      <c r="Q49" s="286">
        <f t="shared" si="5"/>
        <v>53763</v>
      </c>
      <c r="R49" s="286">
        <f t="shared" si="5"/>
        <v>57879</v>
      </c>
      <c r="S49" s="284">
        <f t="shared" si="5"/>
        <v>55823</v>
      </c>
      <c r="T49" s="287">
        <f t="shared" si="5"/>
        <v>55615</v>
      </c>
      <c r="U49" s="287">
        <f t="shared" si="5"/>
        <v>58117</v>
      </c>
      <c r="V49" s="287">
        <f t="shared" si="5"/>
        <v>62102</v>
      </c>
      <c r="W49" s="284">
        <f t="shared" si="5"/>
        <v>63531</v>
      </c>
      <c r="X49" s="284">
        <f t="shared" si="5"/>
        <v>65075</v>
      </c>
      <c r="Y49" s="284">
        <f t="shared" si="5"/>
        <v>65506</v>
      </c>
      <c r="Z49" s="289">
        <f t="shared" si="5"/>
        <v>65296</v>
      </c>
      <c r="AA49" s="290">
        <f t="shared" si="5"/>
        <v>67731</v>
      </c>
      <c r="AB49" s="290">
        <f t="shared" si="5"/>
        <v>70110</v>
      </c>
      <c r="AC49" s="290">
        <f t="shared" si="5"/>
        <v>74425</v>
      </c>
      <c r="AD49" s="290">
        <f t="shared" si="6"/>
        <v>77526</v>
      </c>
      <c r="AE49" s="290">
        <f t="shared" si="6"/>
        <v>84786</v>
      </c>
      <c r="AF49" s="291">
        <f t="shared" si="6"/>
        <v>97227</v>
      </c>
    </row>
    <row r="50" spans="1:32" x14ac:dyDescent="0.25">
      <c r="A50" s="300">
        <v>229</v>
      </c>
      <c r="B50" s="300"/>
      <c r="C50" s="301" t="s">
        <v>142</v>
      </c>
      <c r="D50" s="301"/>
      <c r="E50" s="301"/>
      <c r="F50" s="284">
        <f t="shared" si="5"/>
        <v>34896</v>
      </c>
      <c r="G50" s="284">
        <f t="shared" si="5"/>
        <v>35229</v>
      </c>
      <c r="H50" s="284">
        <f t="shared" si="5"/>
        <v>35770</v>
      </c>
      <c r="I50" s="284">
        <f t="shared" si="5"/>
        <v>34896</v>
      </c>
      <c r="J50" s="284">
        <f t="shared" si="5"/>
        <v>35229</v>
      </c>
      <c r="K50" s="284">
        <f t="shared" si="5"/>
        <v>35770</v>
      </c>
      <c r="L50" s="284">
        <f t="shared" si="5"/>
        <v>36844</v>
      </c>
      <c r="M50" s="284">
        <f t="shared" si="5"/>
        <v>37905</v>
      </c>
      <c r="N50" s="284">
        <f t="shared" si="5"/>
        <v>43615</v>
      </c>
      <c r="O50" s="284">
        <f t="shared" si="5"/>
        <v>46317</v>
      </c>
      <c r="P50" s="285">
        <f t="shared" si="5"/>
        <v>52252</v>
      </c>
      <c r="Q50" s="286">
        <f t="shared" si="5"/>
        <v>53701</v>
      </c>
      <c r="R50" s="286">
        <f t="shared" si="5"/>
        <v>57544</v>
      </c>
      <c r="S50" s="284">
        <f t="shared" si="5"/>
        <v>55823</v>
      </c>
      <c r="T50" s="287">
        <f t="shared" si="5"/>
        <v>55615</v>
      </c>
      <c r="U50" s="287">
        <f t="shared" si="5"/>
        <v>58257</v>
      </c>
      <c r="V50" s="287">
        <f t="shared" si="5"/>
        <v>61957</v>
      </c>
      <c r="W50" s="284">
        <f t="shared" si="5"/>
        <v>63382</v>
      </c>
      <c r="X50" s="284">
        <f t="shared" si="5"/>
        <v>65227</v>
      </c>
      <c r="Y50" s="284">
        <f t="shared" si="5"/>
        <v>65966</v>
      </c>
      <c r="Z50" s="289">
        <f t="shared" si="5"/>
        <v>65989</v>
      </c>
      <c r="AA50" s="290">
        <f t="shared" si="5"/>
        <v>68603</v>
      </c>
      <c r="AB50" s="290">
        <f t="shared" si="5"/>
        <v>71021</v>
      </c>
      <c r="AC50" s="290">
        <f t="shared" si="5"/>
        <v>75374</v>
      </c>
      <c r="AD50" s="290">
        <f t="shared" si="6"/>
        <v>77178</v>
      </c>
      <c r="AE50" s="290">
        <f t="shared" si="6"/>
        <v>84404</v>
      </c>
      <c r="AF50" s="291">
        <f t="shared" si="6"/>
        <v>95906</v>
      </c>
    </row>
    <row r="51" spans="1:32" x14ac:dyDescent="0.25">
      <c r="A51" s="300" t="s">
        <v>143</v>
      </c>
      <c r="B51" s="300"/>
      <c r="C51" s="301" t="s">
        <v>144</v>
      </c>
      <c r="D51" s="301"/>
      <c r="E51" s="301"/>
      <c r="F51" s="284">
        <f t="shared" si="5"/>
        <v>35870</v>
      </c>
      <c r="G51" s="284">
        <f t="shared" si="5"/>
        <v>36307</v>
      </c>
      <c r="H51" s="284">
        <f t="shared" si="5"/>
        <v>37043</v>
      </c>
      <c r="I51" s="284">
        <f t="shared" si="5"/>
        <v>35870</v>
      </c>
      <c r="J51" s="284">
        <f t="shared" si="5"/>
        <v>36307</v>
      </c>
      <c r="K51" s="284">
        <f t="shared" si="5"/>
        <v>37043</v>
      </c>
      <c r="L51" s="284">
        <f t="shared" si="5"/>
        <v>38070</v>
      </c>
      <c r="M51" s="284">
        <f t="shared" si="5"/>
        <v>39220</v>
      </c>
      <c r="N51" s="284">
        <f t="shared" si="5"/>
        <v>45220</v>
      </c>
      <c r="O51" s="284">
        <f t="shared" si="5"/>
        <v>48003</v>
      </c>
      <c r="P51" s="285">
        <f t="shared" si="5"/>
        <v>53513</v>
      </c>
      <c r="Q51" s="286">
        <f t="shared" si="5"/>
        <v>54948</v>
      </c>
      <c r="R51" s="286">
        <f t="shared" si="5"/>
        <v>59219</v>
      </c>
      <c r="S51" s="284">
        <f t="shared" si="5"/>
        <v>57413</v>
      </c>
      <c r="T51" s="287">
        <f t="shared" si="5"/>
        <v>56814</v>
      </c>
      <c r="U51" s="287">
        <f t="shared" si="5"/>
        <v>59441</v>
      </c>
      <c r="V51" s="287">
        <f t="shared" si="5"/>
        <v>62898</v>
      </c>
      <c r="W51" s="284">
        <f t="shared" si="5"/>
        <v>64422</v>
      </c>
      <c r="X51" s="284">
        <f t="shared" si="5"/>
        <v>66061</v>
      </c>
      <c r="Y51" s="284">
        <f t="shared" si="5"/>
        <v>65966</v>
      </c>
      <c r="Z51" s="289">
        <f t="shared" si="5"/>
        <v>67221</v>
      </c>
      <c r="AA51" s="290">
        <f t="shared" si="5"/>
        <v>70982</v>
      </c>
      <c r="AB51" s="290">
        <f t="shared" si="5"/>
        <v>73587</v>
      </c>
      <c r="AC51" s="290">
        <f t="shared" si="5"/>
        <v>75977</v>
      </c>
      <c r="AD51" s="290">
        <f t="shared" si="6"/>
        <v>77265</v>
      </c>
      <c r="AE51" s="290">
        <f t="shared" si="6"/>
        <v>84691</v>
      </c>
      <c r="AF51" s="291">
        <f t="shared" si="6"/>
        <v>96897</v>
      </c>
    </row>
    <row r="52" spans="1:32" x14ac:dyDescent="0.25">
      <c r="A52" s="300" t="s">
        <v>145</v>
      </c>
      <c r="B52" s="300"/>
      <c r="C52" s="301" t="s">
        <v>146</v>
      </c>
      <c r="D52" s="301"/>
      <c r="E52" s="301"/>
      <c r="F52" s="284">
        <f t="shared" si="5"/>
        <v>34939</v>
      </c>
      <c r="G52" s="284">
        <f t="shared" si="5"/>
        <v>35617</v>
      </c>
      <c r="H52" s="284">
        <f t="shared" si="5"/>
        <v>35902</v>
      </c>
      <c r="I52" s="284">
        <f t="shared" si="5"/>
        <v>34939</v>
      </c>
      <c r="J52" s="284">
        <f t="shared" si="5"/>
        <v>35617</v>
      </c>
      <c r="K52" s="284">
        <f t="shared" si="5"/>
        <v>35902</v>
      </c>
      <c r="L52" s="284">
        <f t="shared" si="5"/>
        <v>37162</v>
      </c>
      <c r="M52" s="284">
        <f t="shared" si="5"/>
        <v>38374</v>
      </c>
      <c r="N52" s="284">
        <f t="shared" si="5"/>
        <v>44953</v>
      </c>
      <c r="O52" s="284">
        <f t="shared" si="5"/>
        <v>47666</v>
      </c>
      <c r="P52" s="285">
        <f t="shared" si="5"/>
        <v>52973</v>
      </c>
      <c r="Q52" s="286">
        <f t="shared" si="5"/>
        <v>54511</v>
      </c>
      <c r="R52" s="286">
        <f t="shared" si="5"/>
        <v>59420</v>
      </c>
      <c r="S52" s="284">
        <f t="shared" si="5"/>
        <v>57744</v>
      </c>
      <c r="T52" s="287">
        <f t="shared" si="5"/>
        <v>57480</v>
      </c>
      <c r="U52" s="287">
        <f t="shared" si="5"/>
        <v>60278</v>
      </c>
      <c r="V52" s="287">
        <f t="shared" si="5"/>
        <v>62971</v>
      </c>
      <c r="W52" s="284">
        <f t="shared" si="5"/>
        <v>64200</v>
      </c>
      <c r="X52" s="284">
        <f t="shared" si="5"/>
        <v>65530</v>
      </c>
      <c r="Y52" s="284">
        <f t="shared" si="5"/>
        <v>65966</v>
      </c>
      <c r="Z52" s="289">
        <f t="shared" si="5"/>
        <v>65835</v>
      </c>
      <c r="AA52" s="290">
        <f t="shared" si="5"/>
        <v>68682</v>
      </c>
      <c r="AB52" s="290">
        <f t="shared" si="5"/>
        <v>71600</v>
      </c>
      <c r="AC52" s="290">
        <f t="shared" si="5"/>
        <v>74770</v>
      </c>
      <c r="AD52" s="290">
        <f t="shared" si="6"/>
        <v>75438</v>
      </c>
      <c r="AE52" s="290">
        <f t="shared" si="6"/>
        <v>83163</v>
      </c>
      <c r="AF52" s="291">
        <f t="shared" si="6"/>
        <v>97227</v>
      </c>
    </row>
    <row r="53" spans="1:32" x14ac:dyDescent="0.25">
      <c r="A53" s="300">
        <v>236</v>
      </c>
      <c r="B53" s="300"/>
      <c r="C53" s="301" t="s">
        <v>147</v>
      </c>
      <c r="D53" s="301"/>
      <c r="E53" s="301"/>
      <c r="F53" s="284">
        <f t="shared" si="5"/>
        <v>34515</v>
      </c>
      <c r="G53" s="284">
        <f t="shared" si="5"/>
        <v>35445</v>
      </c>
      <c r="H53" s="284">
        <f t="shared" si="5"/>
        <v>35726</v>
      </c>
      <c r="I53" s="284">
        <f t="shared" si="5"/>
        <v>34515</v>
      </c>
      <c r="J53" s="284">
        <f t="shared" si="5"/>
        <v>35445</v>
      </c>
      <c r="K53" s="284">
        <f t="shared" si="5"/>
        <v>35726</v>
      </c>
      <c r="L53" s="284">
        <f t="shared" si="5"/>
        <v>36753</v>
      </c>
      <c r="M53" s="284">
        <f t="shared" si="5"/>
        <v>37858</v>
      </c>
      <c r="N53" s="284">
        <f t="shared" si="5"/>
        <v>44417</v>
      </c>
      <c r="O53" s="284">
        <f t="shared" si="5"/>
        <v>47273</v>
      </c>
      <c r="P53" s="285">
        <f t="shared" si="5"/>
        <v>53033</v>
      </c>
      <c r="Q53" s="286">
        <f t="shared" si="5"/>
        <v>54511</v>
      </c>
      <c r="R53" s="286">
        <f t="shared" si="5"/>
        <v>59018</v>
      </c>
      <c r="S53" s="284">
        <f t="shared" si="5"/>
        <v>57214</v>
      </c>
      <c r="T53" s="287">
        <f t="shared" si="5"/>
        <v>56947</v>
      </c>
      <c r="U53" s="287">
        <f t="shared" ref="U53:AF62" si="7">ROUND(U$40*U25/100,0)</f>
        <v>59790</v>
      </c>
      <c r="V53" s="287">
        <f t="shared" si="7"/>
        <v>62464</v>
      </c>
      <c r="W53" s="284">
        <f t="shared" si="7"/>
        <v>63679</v>
      </c>
      <c r="X53" s="284">
        <f t="shared" si="7"/>
        <v>65303</v>
      </c>
      <c r="Y53" s="284">
        <f t="shared" si="7"/>
        <v>65812</v>
      </c>
      <c r="Z53" s="289">
        <f t="shared" si="7"/>
        <v>66066</v>
      </c>
      <c r="AA53" s="290">
        <f t="shared" si="7"/>
        <v>68207</v>
      </c>
      <c r="AB53" s="290">
        <f t="shared" si="7"/>
        <v>71021</v>
      </c>
      <c r="AC53" s="290">
        <f t="shared" si="7"/>
        <v>74080</v>
      </c>
      <c r="AD53" s="290">
        <f t="shared" si="7"/>
        <v>75264</v>
      </c>
      <c r="AE53" s="290">
        <f t="shared" si="6"/>
        <v>82495</v>
      </c>
      <c r="AF53" s="291">
        <f t="shared" si="6"/>
        <v>95906</v>
      </c>
    </row>
    <row r="54" spans="1:32" x14ac:dyDescent="0.25">
      <c r="A54" s="300">
        <v>237</v>
      </c>
      <c r="B54" s="300"/>
      <c r="C54" s="301" t="s">
        <v>148</v>
      </c>
      <c r="D54" s="301"/>
      <c r="E54" s="301"/>
      <c r="F54" s="284">
        <f t="shared" ref="F54:T62" si="8">ROUND(F$40*F26/100,0)</f>
        <v>34346</v>
      </c>
      <c r="G54" s="284">
        <f t="shared" si="8"/>
        <v>35186</v>
      </c>
      <c r="H54" s="284">
        <f t="shared" si="8"/>
        <v>35507</v>
      </c>
      <c r="I54" s="284">
        <f t="shared" si="8"/>
        <v>34346</v>
      </c>
      <c r="J54" s="284">
        <f t="shared" si="8"/>
        <v>35186</v>
      </c>
      <c r="K54" s="284">
        <f t="shared" si="8"/>
        <v>35507</v>
      </c>
      <c r="L54" s="284">
        <f t="shared" si="8"/>
        <v>36753</v>
      </c>
      <c r="M54" s="284">
        <f t="shared" si="8"/>
        <v>37952</v>
      </c>
      <c r="N54" s="284">
        <f t="shared" si="8"/>
        <v>44524</v>
      </c>
      <c r="O54" s="284">
        <f t="shared" si="8"/>
        <v>47216</v>
      </c>
      <c r="P54" s="285">
        <f t="shared" si="8"/>
        <v>51592</v>
      </c>
      <c r="Q54" s="286">
        <f t="shared" si="8"/>
        <v>53389</v>
      </c>
      <c r="R54" s="286">
        <f t="shared" si="8"/>
        <v>57745</v>
      </c>
      <c r="S54" s="284">
        <f t="shared" si="8"/>
        <v>56155</v>
      </c>
      <c r="T54" s="287">
        <f t="shared" si="8"/>
        <v>56081</v>
      </c>
      <c r="U54" s="287">
        <f t="shared" si="7"/>
        <v>58744</v>
      </c>
      <c r="V54" s="287">
        <f t="shared" si="7"/>
        <v>61451</v>
      </c>
      <c r="W54" s="284">
        <f t="shared" si="7"/>
        <v>62788</v>
      </c>
      <c r="X54" s="284">
        <f t="shared" si="7"/>
        <v>64089</v>
      </c>
      <c r="Y54" s="284">
        <f t="shared" si="7"/>
        <v>64663</v>
      </c>
      <c r="Z54" s="289">
        <f t="shared" si="7"/>
        <v>63987</v>
      </c>
      <c r="AA54" s="290">
        <f t="shared" si="7"/>
        <v>65907</v>
      </c>
      <c r="AB54" s="290">
        <f t="shared" si="7"/>
        <v>68455</v>
      </c>
      <c r="AC54" s="290">
        <f t="shared" si="7"/>
        <v>73649</v>
      </c>
      <c r="AD54" s="290">
        <f t="shared" si="7"/>
        <v>74220</v>
      </c>
      <c r="AE54" s="290">
        <f t="shared" si="6"/>
        <v>81444</v>
      </c>
      <c r="AF54" s="291">
        <f t="shared" si="6"/>
        <v>94584</v>
      </c>
    </row>
    <row r="55" spans="1:32" x14ac:dyDescent="0.25">
      <c r="A55" s="300">
        <v>238</v>
      </c>
      <c r="B55" s="300"/>
      <c r="C55" s="301" t="s">
        <v>149</v>
      </c>
      <c r="D55" s="301"/>
      <c r="E55" s="301"/>
      <c r="F55" s="284">
        <f t="shared" si="8"/>
        <v>35786</v>
      </c>
      <c r="G55" s="284">
        <f t="shared" si="8"/>
        <v>36221</v>
      </c>
      <c r="H55" s="284">
        <f t="shared" si="8"/>
        <v>36955</v>
      </c>
      <c r="I55" s="284">
        <f t="shared" si="8"/>
        <v>35786</v>
      </c>
      <c r="J55" s="284">
        <f t="shared" si="8"/>
        <v>36221</v>
      </c>
      <c r="K55" s="284">
        <f t="shared" si="8"/>
        <v>36955</v>
      </c>
      <c r="L55" s="284">
        <f t="shared" si="8"/>
        <v>38025</v>
      </c>
      <c r="M55" s="284">
        <f t="shared" si="8"/>
        <v>39126</v>
      </c>
      <c r="N55" s="284">
        <f t="shared" si="8"/>
        <v>44846</v>
      </c>
      <c r="O55" s="284">
        <f t="shared" si="8"/>
        <v>47554</v>
      </c>
      <c r="P55" s="285">
        <f t="shared" si="8"/>
        <v>53213</v>
      </c>
      <c r="Q55" s="286">
        <f t="shared" si="8"/>
        <v>54698</v>
      </c>
      <c r="R55" s="286">
        <f t="shared" si="8"/>
        <v>58549</v>
      </c>
      <c r="S55" s="284">
        <f t="shared" si="8"/>
        <v>56817</v>
      </c>
      <c r="T55" s="287">
        <f t="shared" si="8"/>
        <v>56548</v>
      </c>
      <c r="U55" s="287">
        <f t="shared" si="7"/>
        <v>59232</v>
      </c>
      <c r="V55" s="287">
        <f t="shared" si="7"/>
        <v>62464</v>
      </c>
      <c r="W55" s="284">
        <f t="shared" si="7"/>
        <v>63605</v>
      </c>
      <c r="X55" s="284">
        <f t="shared" si="7"/>
        <v>65227</v>
      </c>
      <c r="Y55" s="284">
        <f t="shared" si="7"/>
        <v>65966</v>
      </c>
      <c r="Z55" s="289">
        <f t="shared" si="7"/>
        <v>67298</v>
      </c>
      <c r="AA55" s="290">
        <f t="shared" si="7"/>
        <v>69476</v>
      </c>
      <c r="AB55" s="290">
        <f t="shared" si="7"/>
        <v>72014</v>
      </c>
      <c r="AC55" s="290">
        <f t="shared" si="7"/>
        <v>75632</v>
      </c>
      <c r="AD55" s="290">
        <f t="shared" si="7"/>
        <v>77091</v>
      </c>
      <c r="AE55" s="290">
        <f t="shared" si="6"/>
        <v>84213</v>
      </c>
      <c r="AF55" s="291">
        <f t="shared" si="6"/>
        <v>95245</v>
      </c>
    </row>
    <row r="56" spans="1:32" x14ac:dyDescent="0.25">
      <c r="A56" s="300">
        <v>239</v>
      </c>
      <c r="B56" s="300"/>
      <c r="C56" s="301" t="s">
        <v>150</v>
      </c>
      <c r="D56" s="301"/>
      <c r="E56" s="301"/>
      <c r="F56" s="284">
        <f t="shared" si="8"/>
        <v>31212</v>
      </c>
      <c r="G56" s="284">
        <f t="shared" si="8"/>
        <v>31521</v>
      </c>
      <c r="H56" s="284">
        <f t="shared" si="8"/>
        <v>31776</v>
      </c>
      <c r="I56" s="284">
        <f t="shared" si="8"/>
        <v>31212</v>
      </c>
      <c r="J56" s="284">
        <f t="shared" si="8"/>
        <v>31521</v>
      </c>
      <c r="K56" s="284">
        <f t="shared" si="8"/>
        <v>31776</v>
      </c>
      <c r="L56" s="284">
        <f t="shared" si="8"/>
        <v>32573</v>
      </c>
      <c r="M56" s="284">
        <f t="shared" si="8"/>
        <v>33537</v>
      </c>
      <c r="N56" s="284">
        <f t="shared" si="8"/>
        <v>38959</v>
      </c>
      <c r="O56" s="284">
        <f t="shared" si="8"/>
        <v>40977</v>
      </c>
      <c r="P56" s="285">
        <f t="shared" si="8"/>
        <v>49489</v>
      </c>
      <c r="Q56" s="286">
        <f t="shared" si="8"/>
        <v>50894</v>
      </c>
      <c r="R56" s="286">
        <f t="shared" si="8"/>
        <v>54463</v>
      </c>
      <c r="S56" s="284">
        <f t="shared" si="8"/>
        <v>52314</v>
      </c>
      <c r="T56" s="287">
        <f t="shared" si="8"/>
        <v>52152</v>
      </c>
      <c r="U56" s="287">
        <f t="shared" si="7"/>
        <v>54633</v>
      </c>
      <c r="V56" s="287">
        <f t="shared" si="7"/>
        <v>57108</v>
      </c>
      <c r="W56" s="284">
        <f t="shared" si="7"/>
        <v>58329</v>
      </c>
      <c r="X56" s="284">
        <f t="shared" si="7"/>
        <v>59538</v>
      </c>
      <c r="Y56" s="284">
        <f t="shared" si="7"/>
        <v>59990</v>
      </c>
      <c r="Z56" s="289">
        <f t="shared" si="7"/>
        <v>60676</v>
      </c>
      <c r="AA56" s="290">
        <f t="shared" si="7"/>
        <v>63765</v>
      </c>
      <c r="AB56" s="290">
        <f t="shared" si="7"/>
        <v>68207</v>
      </c>
      <c r="AC56" s="290">
        <f t="shared" si="7"/>
        <v>72528</v>
      </c>
      <c r="AD56" s="290">
        <f t="shared" si="7"/>
        <v>73523</v>
      </c>
      <c r="AE56" s="290">
        <f t="shared" si="6"/>
        <v>80681</v>
      </c>
      <c r="AF56" s="291">
        <f t="shared" si="6"/>
        <v>92603</v>
      </c>
    </row>
    <row r="57" spans="1:32" x14ac:dyDescent="0.25">
      <c r="A57" s="300" t="s">
        <v>185</v>
      </c>
      <c r="B57" s="300"/>
      <c r="C57" s="301" t="s">
        <v>152</v>
      </c>
      <c r="D57" s="301"/>
      <c r="E57" s="301"/>
      <c r="F57" s="284">
        <f t="shared" si="8"/>
        <v>32440</v>
      </c>
      <c r="G57" s="284">
        <f t="shared" si="8"/>
        <v>32728</v>
      </c>
      <c r="H57" s="284">
        <f t="shared" si="8"/>
        <v>33181</v>
      </c>
      <c r="I57" s="284">
        <f t="shared" si="8"/>
        <v>32440</v>
      </c>
      <c r="J57" s="284">
        <f t="shared" si="8"/>
        <v>32728</v>
      </c>
      <c r="K57" s="284">
        <f t="shared" si="8"/>
        <v>33181</v>
      </c>
      <c r="L57" s="284">
        <f t="shared" si="8"/>
        <v>33982</v>
      </c>
      <c r="M57" s="284">
        <f t="shared" si="8"/>
        <v>35228</v>
      </c>
      <c r="N57" s="284">
        <f t="shared" si="8"/>
        <v>40939</v>
      </c>
      <c r="O57" s="284">
        <f t="shared" si="8"/>
        <v>43338</v>
      </c>
      <c r="P57" s="285">
        <f t="shared" si="8"/>
        <v>51952</v>
      </c>
      <c r="Q57" s="286">
        <f t="shared" si="8"/>
        <v>53326</v>
      </c>
      <c r="R57" s="286">
        <f t="shared" si="8"/>
        <v>57209</v>
      </c>
      <c r="S57" s="284">
        <f t="shared" si="8"/>
        <v>55360</v>
      </c>
      <c r="T57" s="287">
        <f t="shared" si="8"/>
        <v>55149</v>
      </c>
      <c r="U57" s="287">
        <f t="shared" si="7"/>
        <v>57769</v>
      </c>
      <c r="V57" s="287">
        <f t="shared" si="7"/>
        <v>61740</v>
      </c>
      <c r="W57" s="284">
        <f t="shared" si="7"/>
        <v>63382</v>
      </c>
      <c r="X57" s="284">
        <f t="shared" si="7"/>
        <v>64923</v>
      </c>
      <c r="Y57" s="284">
        <f t="shared" si="7"/>
        <v>65736</v>
      </c>
      <c r="Z57" s="289">
        <f t="shared" si="7"/>
        <v>65450</v>
      </c>
      <c r="AA57" s="290">
        <f t="shared" si="7"/>
        <v>70031</v>
      </c>
      <c r="AB57" s="290">
        <f t="shared" si="7"/>
        <v>72594</v>
      </c>
      <c r="AC57" s="290">
        <f t="shared" si="7"/>
        <v>76667</v>
      </c>
      <c r="AD57" s="290">
        <f t="shared" si="7"/>
        <v>75699</v>
      </c>
      <c r="AE57" s="290">
        <f t="shared" si="6"/>
        <v>83259</v>
      </c>
      <c r="AF57" s="291">
        <f t="shared" si="6"/>
        <v>96787</v>
      </c>
    </row>
    <row r="58" spans="1:32" x14ac:dyDescent="0.25">
      <c r="A58" s="300">
        <v>242</v>
      </c>
      <c r="B58" s="300"/>
      <c r="C58" s="301" t="s">
        <v>153</v>
      </c>
      <c r="D58" s="301"/>
      <c r="E58" s="301"/>
      <c r="F58" s="284">
        <f t="shared" si="8"/>
        <v>31932</v>
      </c>
      <c r="G58" s="284">
        <f t="shared" si="8"/>
        <v>32297</v>
      </c>
      <c r="H58" s="284">
        <f t="shared" si="8"/>
        <v>32566</v>
      </c>
      <c r="I58" s="284">
        <f t="shared" si="8"/>
        <v>31932</v>
      </c>
      <c r="J58" s="284">
        <f t="shared" si="8"/>
        <v>32297</v>
      </c>
      <c r="K58" s="284">
        <f t="shared" si="8"/>
        <v>32566</v>
      </c>
      <c r="L58" s="284">
        <f t="shared" si="8"/>
        <v>33664</v>
      </c>
      <c r="M58" s="284">
        <f t="shared" si="8"/>
        <v>34946</v>
      </c>
      <c r="N58" s="284">
        <f t="shared" si="8"/>
        <v>40404</v>
      </c>
      <c r="O58" s="284">
        <f t="shared" si="8"/>
        <v>42832</v>
      </c>
      <c r="P58" s="285">
        <f t="shared" si="8"/>
        <v>49249</v>
      </c>
      <c r="Q58" s="286">
        <f t="shared" si="8"/>
        <v>50644</v>
      </c>
      <c r="R58" s="286">
        <f t="shared" si="8"/>
        <v>54530</v>
      </c>
      <c r="S58" s="284">
        <f t="shared" si="8"/>
        <v>52711</v>
      </c>
      <c r="T58" s="287">
        <f t="shared" si="8"/>
        <v>52618</v>
      </c>
      <c r="U58" s="287">
        <f t="shared" si="7"/>
        <v>55121</v>
      </c>
      <c r="V58" s="287">
        <f t="shared" si="7"/>
        <v>57759</v>
      </c>
      <c r="W58" s="284">
        <f t="shared" si="7"/>
        <v>59147</v>
      </c>
      <c r="X58" s="284">
        <f t="shared" si="7"/>
        <v>60676</v>
      </c>
      <c r="Y58" s="284">
        <f t="shared" si="7"/>
        <v>61062</v>
      </c>
      <c r="Z58" s="289">
        <f t="shared" si="7"/>
        <v>60830</v>
      </c>
      <c r="AA58" s="290">
        <f t="shared" si="7"/>
        <v>65034</v>
      </c>
      <c r="AB58" s="290">
        <f t="shared" si="7"/>
        <v>67379</v>
      </c>
      <c r="AC58" s="290">
        <f t="shared" si="7"/>
        <v>70544</v>
      </c>
      <c r="AD58" s="290">
        <f t="shared" si="7"/>
        <v>71000</v>
      </c>
      <c r="AE58" s="290">
        <f t="shared" si="6"/>
        <v>78198</v>
      </c>
      <c r="AF58" s="291">
        <f t="shared" si="6"/>
        <v>90731</v>
      </c>
    </row>
    <row r="59" spans="1:32" x14ac:dyDescent="0.25">
      <c r="A59" s="300">
        <v>243</v>
      </c>
      <c r="B59" s="300"/>
      <c r="C59" s="301" t="s">
        <v>154</v>
      </c>
      <c r="D59" s="301"/>
      <c r="E59" s="301"/>
      <c r="F59" s="284">
        <f t="shared" si="8"/>
        <v>29560</v>
      </c>
      <c r="G59" s="284">
        <f t="shared" si="8"/>
        <v>31219</v>
      </c>
      <c r="H59" s="284">
        <f t="shared" si="8"/>
        <v>31513</v>
      </c>
      <c r="I59" s="284">
        <f t="shared" si="8"/>
        <v>29560</v>
      </c>
      <c r="J59" s="284">
        <f t="shared" si="8"/>
        <v>31219</v>
      </c>
      <c r="K59" s="284">
        <f t="shared" si="8"/>
        <v>31513</v>
      </c>
      <c r="L59" s="284">
        <f t="shared" si="8"/>
        <v>32301</v>
      </c>
      <c r="M59" s="284">
        <f t="shared" si="8"/>
        <v>33584</v>
      </c>
      <c r="N59" s="284">
        <f t="shared" si="8"/>
        <v>39119</v>
      </c>
      <c r="O59" s="284">
        <f t="shared" si="8"/>
        <v>41090</v>
      </c>
      <c r="P59" s="285">
        <f t="shared" si="8"/>
        <v>48649</v>
      </c>
      <c r="Q59" s="286">
        <f t="shared" si="8"/>
        <v>50021</v>
      </c>
      <c r="R59" s="286">
        <f t="shared" si="8"/>
        <v>53659</v>
      </c>
      <c r="S59" s="284">
        <f t="shared" si="8"/>
        <v>51453</v>
      </c>
      <c r="T59" s="287">
        <f t="shared" si="8"/>
        <v>51286</v>
      </c>
      <c r="U59" s="287">
        <f t="shared" si="7"/>
        <v>53727</v>
      </c>
      <c r="V59" s="287">
        <f t="shared" si="7"/>
        <v>57759</v>
      </c>
      <c r="W59" s="284">
        <f t="shared" si="7"/>
        <v>59890</v>
      </c>
      <c r="X59" s="284">
        <f t="shared" si="7"/>
        <v>61359</v>
      </c>
      <c r="Y59" s="284">
        <f t="shared" si="7"/>
        <v>61828</v>
      </c>
      <c r="Z59" s="289">
        <f t="shared" si="7"/>
        <v>61523</v>
      </c>
      <c r="AA59" s="290">
        <f t="shared" si="7"/>
        <v>65589</v>
      </c>
      <c r="AB59" s="290">
        <f t="shared" si="7"/>
        <v>70359</v>
      </c>
      <c r="AC59" s="290">
        <f t="shared" si="7"/>
        <v>73132</v>
      </c>
      <c r="AD59" s="290">
        <f t="shared" si="7"/>
        <v>74655</v>
      </c>
      <c r="AE59" s="290">
        <f t="shared" si="6"/>
        <v>81826</v>
      </c>
      <c r="AF59" s="291">
        <f t="shared" si="6"/>
        <v>94364</v>
      </c>
    </row>
    <row r="60" spans="1:32" x14ac:dyDescent="0.25">
      <c r="A60" s="300">
        <v>244</v>
      </c>
      <c r="B60" s="300"/>
      <c r="C60" s="301" t="s">
        <v>155</v>
      </c>
      <c r="D60" s="301"/>
      <c r="E60" s="301"/>
      <c r="F60" s="284">
        <f t="shared" si="8"/>
        <v>32101</v>
      </c>
      <c r="G60" s="284">
        <f t="shared" si="8"/>
        <v>32383</v>
      </c>
      <c r="H60" s="284">
        <f t="shared" si="8"/>
        <v>32654</v>
      </c>
      <c r="I60" s="284">
        <f t="shared" si="8"/>
        <v>32101</v>
      </c>
      <c r="J60" s="284">
        <f t="shared" si="8"/>
        <v>32383</v>
      </c>
      <c r="K60" s="284">
        <f t="shared" si="8"/>
        <v>32654</v>
      </c>
      <c r="L60" s="284">
        <f t="shared" si="8"/>
        <v>33527</v>
      </c>
      <c r="M60" s="284">
        <f t="shared" si="8"/>
        <v>34570</v>
      </c>
      <c r="N60" s="284">
        <f t="shared" si="8"/>
        <v>40029</v>
      </c>
      <c r="O60" s="284">
        <f t="shared" si="8"/>
        <v>42158</v>
      </c>
      <c r="P60" s="285">
        <f t="shared" si="8"/>
        <v>51291</v>
      </c>
      <c r="Q60" s="286">
        <f t="shared" si="8"/>
        <v>52640</v>
      </c>
      <c r="R60" s="286">
        <f t="shared" si="8"/>
        <v>56272</v>
      </c>
      <c r="S60" s="284">
        <f t="shared" si="8"/>
        <v>54234</v>
      </c>
      <c r="T60" s="287">
        <f t="shared" si="8"/>
        <v>54017</v>
      </c>
      <c r="U60" s="287">
        <f t="shared" si="7"/>
        <v>56515</v>
      </c>
      <c r="V60" s="287">
        <f t="shared" si="7"/>
        <v>60220</v>
      </c>
      <c r="W60" s="284">
        <f t="shared" si="7"/>
        <v>61599</v>
      </c>
      <c r="X60" s="284">
        <f t="shared" si="7"/>
        <v>63103</v>
      </c>
      <c r="Y60" s="284">
        <f t="shared" si="7"/>
        <v>63590</v>
      </c>
      <c r="Z60" s="289">
        <f t="shared" si="7"/>
        <v>63063</v>
      </c>
      <c r="AA60" s="290">
        <f t="shared" si="7"/>
        <v>67017</v>
      </c>
      <c r="AB60" s="290">
        <f t="shared" si="7"/>
        <v>69779</v>
      </c>
      <c r="AC60" s="290">
        <f t="shared" si="7"/>
        <v>73821</v>
      </c>
      <c r="AD60" s="290">
        <f t="shared" si="7"/>
        <v>74394</v>
      </c>
      <c r="AE60" s="290">
        <f t="shared" si="7"/>
        <v>81635</v>
      </c>
      <c r="AF60" s="291">
        <f t="shared" si="7"/>
        <v>94364</v>
      </c>
    </row>
    <row r="61" spans="1:32" x14ac:dyDescent="0.25">
      <c r="A61" s="300">
        <v>245</v>
      </c>
      <c r="B61" s="300"/>
      <c r="C61" s="301" t="s">
        <v>156</v>
      </c>
      <c r="D61" s="301"/>
      <c r="E61" s="301"/>
      <c r="F61" s="284">
        <f t="shared" si="8"/>
        <v>32821</v>
      </c>
      <c r="G61" s="284">
        <f t="shared" si="8"/>
        <v>33116</v>
      </c>
      <c r="H61" s="284">
        <f t="shared" si="8"/>
        <v>33576</v>
      </c>
      <c r="I61" s="284">
        <f t="shared" si="8"/>
        <v>32821</v>
      </c>
      <c r="J61" s="284">
        <f t="shared" si="8"/>
        <v>33116</v>
      </c>
      <c r="K61" s="284">
        <f t="shared" si="8"/>
        <v>33576</v>
      </c>
      <c r="L61" s="284">
        <f t="shared" si="8"/>
        <v>34436</v>
      </c>
      <c r="M61" s="284">
        <f t="shared" si="8"/>
        <v>35650</v>
      </c>
      <c r="N61" s="284">
        <f t="shared" si="8"/>
        <v>41100</v>
      </c>
      <c r="O61" s="284">
        <f t="shared" si="8"/>
        <v>43844</v>
      </c>
      <c r="P61" s="285">
        <f t="shared" si="8"/>
        <v>52012</v>
      </c>
      <c r="Q61" s="286">
        <f t="shared" si="8"/>
        <v>54075</v>
      </c>
      <c r="R61" s="286">
        <f t="shared" si="8"/>
        <v>57745</v>
      </c>
      <c r="S61" s="284">
        <f t="shared" si="8"/>
        <v>55823</v>
      </c>
      <c r="T61" s="287">
        <f t="shared" si="8"/>
        <v>55682</v>
      </c>
      <c r="U61" s="287">
        <f t="shared" si="7"/>
        <v>58187</v>
      </c>
      <c r="V61" s="287">
        <f t="shared" si="7"/>
        <v>61378</v>
      </c>
      <c r="W61" s="284">
        <f t="shared" si="7"/>
        <v>62788</v>
      </c>
      <c r="X61" s="284">
        <f t="shared" si="7"/>
        <v>64468</v>
      </c>
      <c r="Y61" s="284">
        <f t="shared" si="7"/>
        <v>65199</v>
      </c>
      <c r="Z61" s="289">
        <f t="shared" si="7"/>
        <v>64603</v>
      </c>
      <c r="AA61" s="290">
        <f t="shared" si="7"/>
        <v>70348</v>
      </c>
      <c r="AB61" s="290">
        <f t="shared" si="7"/>
        <v>72676</v>
      </c>
      <c r="AC61" s="290">
        <f t="shared" si="7"/>
        <v>76064</v>
      </c>
      <c r="AD61" s="290">
        <f t="shared" si="7"/>
        <v>76482</v>
      </c>
      <c r="AE61" s="290">
        <f t="shared" si="7"/>
        <v>83545</v>
      </c>
      <c r="AF61" s="291">
        <f t="shared" si="7"/>
        <v>95025</v>
      </c>
    </row>
    <row r="62" spans="1:32" x14ac:dyDescent="0.25">
      <c r="A62" s="300">
        <v>246</v>
      </c>
      <c r="B62" s="300"/>
      <c r="C62" s="301" t="s">
        <v>157</v>
      </c>
      <c r="D62" s="301"/>
      <c r="E62" s="301"/>
      <c r="F62" s="284">
        <f t="shared" si="8"/>
        <v>29645</v>
      </c>
      <c r="G62" s="284">
        <f t="shared" si="8"/>
        <v>31305</v>
      </c>
      <c r="H62" s="284">
        <f t="shared" si="8"/>
        <v>31557</v>
      </c>
      <c r="I62" s="284">
        <f t="shared" si="8"/>
        <v>29645</v>
      </c>
      <c r="J62" s="284">
        <f t="shared" si="8"/>
        <v>31305</v>
      </c>
      <c r="K62" s="284">
        <f t="shared" si="8"/>
        <v>31557</v>
      </c>
      <c r="L62" s="284">
        <f t="shared" si="8"/>
        <v>32346</v>
      </c>
      <c r="M62" s="284">
        <f t="shared" si="8"/>
        <v>34100</v>
      </c>
      <c r="N62" s="284">
        <f t="shared" si="8"/>
        <v>39708</v>
      </c>
      <c r="O62" s="284">
        <f t="shared" si="8"/>
        <v>41708</v>
      </c>
      <c r="P62" s="285">
        <f t="shared" si="8"/>
        <v>48589</v>
      </c>
      <c r="Q62" s="286">
        <f t="shared" si="8"/>
        <v>49958</v>
      </c>
      <c r="R62" s="286">
        <f t="shared" si="8"/>
        <v>53592</v>
      </c>
      <c r="S62" s="284">
        <f t="shared" si="8"/>
        <v>51387</v>
      </c>
      <c r="T62" s="287">
        <f t="shared" si="8"/>
        <v>51219</v>
      </c>
      <c r="U62" s="287">
        <f t="shared" si="7"/>
        <v>53657</v>
      </c>
      <c r="V62" s="287">
        <f t="shared" si="7"/>
        <v>57035</v>
      </c>
      <c r="W62" s="284">
        <f t="shared" si="7"/>
        <v>58404</v>
      </c>
      <c r="X62" s="284">
        <f t="shared" si="7"/>
        <v>59842</v>
      </c>
      <c r="Y62" s="284">
        <f t="shared" si="7"/>
        <v>60296</v>
      </c>
      <c r="Z62" s="290">
        <f t="shared" si="7"/>
        <v>59906</v>
      </c>
      <c r="AA62" s="290">
        <f t="shared" si="7"/>
        <v>63369</v>
      </c>
      <c r="AB62" s="290">
        <f t="shared" si="7"/>
        <v>67213</v>
      </c>
      <c r="AC62" s="290">
        <f t="shared" si="7"/>
        <v>70286</v>
      </c>
      <c r="AD62" s="290">
        <f t="shared" si="7"/>
        <v>72392</v>
      </c>
      <c r="AE62" s="290">
        <f t="shared" si="7"/>
        <v>79535</v>
      </c>
      <c r="AF62" s="291">
        <f t="shared" si="7"/>
        <v>92162</v>
      </c>
    </row>
    <row r="63" spans="1:32" x14ac:dyDescent="0.25">
      <c r="H63" s="292"/>
    </row>
    <row r="64" spans="1:32" x14ac:dyDescent="0.25">
      <c r="H64" s="292"/>
    </row>
  </sheetData>
  <sheetProtection password="B2D7" sheet="1" objects="1" scenarios="1"/>
  <mergeCells count="98">
    <mergeCell ref="C18:E18"/>
    <mergeCell ref="C19:E19"/>
    <mergeCell ref="C43:E43"/>
    <mergeCell ref="C44:E44"/>
    <mergeCell ref="C45:E45"/>
    <mergeCell ref="A35:AF36"/>
    <mergeCell ref="A37:AC37"/>
    <mergeCell ref="A38:E38"/>
    <mergeCell ref="A41:AF41"/>
    <mergeCell ref="A42:AF42"/>
    <mergeCell ref="C48:E48"/>
    <mergeCell ref="C49:E49"/>
    <mergeCell ref="C50:E50"/>
    <mergeCell ref="A43:B43"/>
    <mergeCell ref="A44:B44"/>
    <mergeCell ref="C46:E46"/>
    <mergeCell ref="C47:E47"/>
    <mergeCell ref="A18:B18"/>
    <mergeCell ref="A19:B19"/>
    <mergeCell ref="A4:D4"/>
    <mergeCell ref="A5:D5"/>
    <mergeCell ref="A17:B17"/>
    <mergeCell ref="A16:B16"/>
    <mergeCell ref="A10:D10"/>
    <mergeCell ref="A15:B15"/>
    <mergeCell ref="A9:AF9"/>
    <mergeCell ref="A11:E11"/>
    <mergeCell ref="A12:I12"/>
    <mergeCell ref="A13:AF13"/>
    <mergeCell ref="A14:AC14"/>
    <mergeCell ref="C15:E15"/>
    <mergeCell ref="C16:E16"/>
    <mergeCell ref="C17:E17"/>
    <mergeCell ref="A1:AF2"/>
    <mergeCell ref="A3:AF3"/>
    <mergeCell ref="A6:E6"/>
    <mergeCell ref="A7:AF7"/>
    <mergeCell ref="A8:E8"/>
    <mergeCell ref="A21:B21"/>
    <mergeCell ref="A22:B22"/>
    <mergeCell ref="A20:B20"/>
    <mergeCell ref="C20:E20"/>
    <mergeCell ref="C21:E21"/>
    <mergeCell ref="C22:E22"/>
    <mergeCell ref="A23:B23"/>
    <mergeCell ref="A24:B24"/>
    <mergeCell ref="A25:B25"/>
    <mergeCell ref="C23:E23"/>
    <mergeCell ref="C24:E24"/>
    <mergeCell ref="C25:E25"/>
    <mergeCell ref="A26:B26"/>
    <mergeCell ref="A27:B27"/>
    <mergeCell ref="A28:B28"/>
    <mergeCell ref="C26:E26"/>
    <mergeCell ref="C27:E27"/>
    <mergeCell ref="C28:E28"/>
    <mergeCell ref="A29:B29"/>
    <mergeCell ref="A30:B30"/>
    <mergeCell ref="A31:B31"/>
    <mergeCell ref="C29:E29"/>
    <mergeCell ref="C30:E30"/>
    <mergeCell ref="C31:E31"/>
    <mergeCell ref="A32:B32"/>
    <mergeCell ref="A33:B33"/>
    <mergeCell ref="A34:B34"/>
    <mergeCell ref="C32:E32"/>
    <mergeCell ref="C33:E33"/>
    <mergeCell ref="C34:E34"/>
    <mergeCell ref="A45:B45"/>
    <mergeCell ref="A46:B46"/>
    <mergeCell ref="A47:B47"/>
    <mergeCell ref="A54:B54"/>
    <mergeCell ref="A55:B55"/>
    <mergeCell ref="A51:B51"/>
    <mergeCell ref="A52:B52"/>
    <mergeCell ref="A53:B53"/>
    <mergeCell ref="A48:B48"/>
    <mergeCell ref="A49:B49"/>
    <mergeCell ref="A50:B50"/>
    <mergeCell ref="C51:E51"/>
    <mergeCell ref="C52:E52"/>
    <mergeCell ref="C53:E53"/>
    <mergeCell ref="C54:E54"/>
    <mergeCell ref="C55:E55"/>
    <mergeCell ref="A56:B56"/>
    <mergeCell ref="A57:B57"/>
    <mergeCell ref="C56:E56"/>
    <mergeCell ref="C57:E57"/>
    <mergeCell ref="A58:B58"/>
    <mergeCell ref="A62:B62"/>
    <mergeCell ref="A59:B59"/>
    <mergeCell ref="A60:B60"/>
    <mergeCell ref="A61:B61"/>
    <mergeCell ref="C58:E58"/>
    <mergeCell ref="C59:E59"/>
    <mergeCell ref="C60:E60"/>
    <mergeCell ref="C61:E61"/>
    <mergeCell ref="C62:E6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Instructions</vt:lpstr>
      <vt:lpstr>Input Form</vt:lpstr>
      <vt:lpstr>SCH R</vt:lpstr>
      <vt:lpstr>SCH R-1</vt:lpstr>
      <vt:lpstr> RS Means Data for FRV</vt:lpstr>
      <vt:lpstr>'SCH R'!Print_Titles</vt:lpstr>
      <vt:lpstr>'SCH R-1'!Print_Titles</vt:lpstr>
    </vt:vector>
  </TitlesOfParts>
  <Company>Clifton Gunderson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Terrie Madison</dc:creator>
  <cp:lastModifiedBy>VITA Program</cp:lastModifiedBy>
  <cp:lastPrinted>2018-01-10T19:52:17Z</cp:lastPrinted>
  <dcterms:created xsi:type="dcterms:W3CDTF">2000-08-10T12:13:11Z</dcterms:created>
  <dcterms:modified xsi:type="dcterms:W3CDTF">2023-02-10T16:58:10Z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athAndName">
    <vt:lpwstr>G:\Clients\Office49\Analyst\4030TM\MADISON\EXCEL\Forms\Provider\PIRS-1090-NF-MULTI.xls</vt:lpwstr>
  </property>
  <property fmtid="{D5CDD505-2E9C-101B-9397-08002B2CF9AE}" pid="3" name="Version">
    <vt:i4>20</vt:i4>
  </property>
</Properties>
</file>